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DAN KEPEGAWAIAN DAERAH\@SUB PENGOLAHAN DATA\....INDEKS PASN\2020\EDARAN\UPLOAD WEB\"/>
    </mc:Choice>
  </mc:AlternateContent>
  <xr:revisionPtr revIDLastSave="0" documentId="13_ncr:1_{CB9260A4-BE03-410B-8F0E-E76919E730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a Master" sheetId="1" r:id="rId1"/>
    <sheet name="Report" sheetId="2" r:id="rId2"/>
  </sheets>
  <definedNames>
    <definedName name="_xlnm._FilterDatabase" localSheetId="0" hidden="1">'Data Master'!$A$4:$V$148</definedName>
  </definedNames>
  <calcPr calcId="181029"/>
</workbook>
</file>

<file path=xl/calcChain.xml><?xml version="1.0" encoding="utf-8"?>
<calcChain xmlns="http://schemas.openxmlformats.org/spreadsheetml/2006/main">
  <c r="T32" i="1" l="1"/>
  <c r="T33" i="1"/>
  <c r="T34" i="1"/>
  <c r="T35" i="1"/>
  <c r="U35" i="1" s="1"/>
  <c r="T36" i="1"/>
  <c r="T37" i="1"/>
  <c r="T38" i="1"/>
  <c r="T39" i="1"/>
  <c r="U39" i="1" s="1"/>
  <c r="T40" i="1"/>
  <c r="T41" i="1"/>
  <c r="T42" i="1"/>
  <c r="T43" i="1"/>
  <c r="U43" i="1" s="1"/>
  <c r="T44" i="1"/>
  <c r="T45" i="1"/>
  <c r="T46" i="1"/>
  <c r="T47" i="1"/>
  <c r="U47" i="1" s="1"/>
  <c r="T48" i="1"/>
  <c r="T49" i="1"/>
  <c r="T50" i="1"/>
  <c r="T51" i="1"/>
  <c r="U51" i="1" s="1"/>
  <c r="T52" i="1"/>
  <c r="T53" i="1"/>
  <c r="T54" i="1"/>
  <c r="T55" i="1"/>
  <c r="U55" i="1" s="1"/>
  <c r="T56" i="1"/>
  <c r="T57" i="1"/>
  <c r="T58" i="1"/>
  <c r="T59" i="1"/>
  <c r="U59" i="1" s="1"/>
  <c r="T60" i="1"/>
  <c r="T61" i="1"/>
  <c r="T62" i="1"/>
  <c r="T63" i="1"/>
  <c r="U63" i="1" s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U79" i="1" s="1"/>
  <c r="T80" i="1"/>
  <c r="T81" i="1"/>
  <c r="T82" i="1"/>
  <c r="T83" i="1"/>
  <c r="U83" i="1" s="1"/>
  <c r="T84" i="1"/>
  <c r="T85" i="1"/>
  <c r="T86" i="1"/>
  <c r="T87" i="1"/>
  <c r="U87" i="1" s="1"/>
  <c r="T88" i="1"/>
  <c r="T89" i="1"/>
  <c r="T90" i="1"/>
  <c r="T91" i="1"/>
  <c r="U91" i="1" s="1"/>
  <c r="T92" i="1"/>
  <c r="T93" i="1"/>
  <c r="T94" i="1"/>
  <c r="T95" i="1"/>
  <c r="U95" i="1" s="1"/>
  <c r="T96" i="1"/>
  <c r="T97" i="1"/>
  <c r="T98" i="1"/>
  <c r="T99" i="1"/>
  <c r="U99" i="1" s="1"/>
  <c r="T100" i="1"/>
  <c r="T101" i="1"/>
  <c r="T102" i="1"/>
  <c r="T103" i="1"/>
  <c r="T104" i="1"/>
  <c r="T105" i="1"/>
  <c r="T106" i="1"/>
  <c r="T107" i="1"/>
  <c r="T108" i="1"/>
  <c r="T109" i="1"/>
  <c r="T110" i="1"/>
  <c r="T111" i="1"/>
  <c r="U111" i="1" s="1"/>
  <c r="T112" i="1"/>
  <c r="T113" i="1"/>
  <c r="T114" i="1"/>
  <c r="T115" i="1"/>
  <c r="U115" i="1" s="1"/>
  <c r="T116" i="1"/>
  <c r="T117" i="1"/>
  <c r="T118" i="1"/>
  <c r="T119" i="1"/>
  <c r="U119" i="1" s="1"/>
  <c r="T120" i="1"/>
  <c r="T121" i="1"/>
  <c r="T122" i="1"/>
  <c r="T123" i="1"/>
  <c r="U123" i="1" s="1"/>
  <c r="T124" i="1"/>
  <c r="T125" i="1"/>
  <c r="T126" i="1"/>
  <c r="T127" i="1"/>
  <c r="U127" i="1" s="1"/>
  <c r="T128" i="1"/>
  <c r="T129" i="1"/>
  <c r="T130" i="1"/>
  <c r="T131" i="1"/>
  <c r="U131" i="1" s="1"/>
  <c r="T132" i="1"/>
  <c r="T133" i="1"/>
  <c r="T134" i="1"/>
  <c r="T135" i="1"/>
  <c r="U135" i="1" s="1"/>
  <c r="T136" i="1"/>
  <c r="T137" i="1"/>
  <c r="T138" i="1"/>
  <c r="T139" i="1"/>
  <c r="T140" i="1"/>
  <c r="T141" i="1"/>
  <c r="T142" i="1"/>
  <c r="T143" i="1"/>
  <c r="T144" i="1"/>
  <c r="T145" i="1"/>
  <c r="T146" i="1"/>
  <c r="T147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U42" i="1" s="1"/>
  <c r="R43" i="1"/>
  <c r="R44" i="1"/>
  <c r="R45" i="1"/>
  <c r="R46" i="1"/>
  <c r="U46" i="1" s="1"/>
  <c r="R47" i="1"/>
  <c r="R48" i="1"/>
  <c r="R49" i="1"/>
  <c r="R50" i="1"/>
  <c r="U50" i="1" s="1"/>
  <c r="R51" i="1"/>
  <c r="R52" i="1"/>
  <c r="R53" i="1"/>
  <c r="R54" i="1"/>
  <c r="U54" i="1" s="1"/>
  <c r="R55" i="1"/>
  <c r="R56" i="1"/>
  <c r="R57" i="1"/>
  <c r="R58" i="1"/>
  <c r="U58" i="1" s="1"/>
  <c r="R59" i="1"/>
  <c r="R60" i="1"/>
  <c r="R61" i="1"/>
  <c r="R62" i="1"/>
  <c r="U62" i="1" s="1"/>
  <c r="R63" i="1"/>
  <c r="R64" i="1"/>
  <c r="R65" i="1"/>
  <c r="R66" i="1"/>
  <c r="U66" i="1" s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U114" i="1" s="1"/>
  <c r="R115" i="1"/>
  <c r="R116" i="1"/>
  <c r="R117" i="1"/>
  <c r="R118" i="1"/>
  <c r="U118" i="1" s="1"/>
  <c r="R119" i="1"/>
  <c r="R120" i="1"/>
  <c r="R121" i="1"/>
  <c r="R122" i="1"/>
  <c r="U122" i="1" s="1"/>
  <c r="R123" i="1"/>
  <c r="R124" i="1"/>
  <c r="R125" i="1"/>
  <c r="R126" i="1"/>
  <c r="U126" i="1" s="1"/>
  <c r="R127" i="1"/>
  <c r="R128" i="1"/>
  <c r="R129" i="1"/>
  <c r="R130" i="1"/>
  <c r="U130" i="1" s="1"/>
  <c r="R131" i="1"/>
  <c r="R132" i="1"/>
  <c r="R133" i="1"/>
  <c r="R134" i="1"/>
  <c r="U134" i="1" s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K138" i="1"/>
  <c r="U138" i="1" s="1"/>
  <c r="K139" i="1"/>
  <c r="U139" i="1" s="1"/>
  <c r="K140" i="1"/>
  <c r="U140" i="1" s="1"/>
  <c r="K141" i="1"/>
  <c r="U141" i="1" s="1"/>
  <c r="K142" i="1"/>
  <c r="U142" i="1" s="1"/>
  <c r="K143" i="1"/>
  <c r="U143" i="1" s="1"/>
  <c r="K144" i="1"/>
  <c r="U144" i="1" s="1"/>
  <c r="K145" i="1"/>
  <c r="U145" i="1" s="1"/>
  <c r="K146" i="1"/>
  <c r="U146" i="1" s="1"/>
  <c r="K147" i="1"/>
  <c r="U147" i="1" s="1"/>
  <c r="K111" i="1"/>
  <c r="K112" i="1"/>
  <c r="U112" i="1" s="1"/>
  <c r="K113" i="1"/>
  <c r="U113" i="1" s="1"/>
  <c r="V113" i="1" s="1"/>
  <c r="K103" i="1"/>
  <c r="U103" i="1" s="1"/>
  <c r="K104" i="1"/>
  <c r="U104" i="1" s="1"/>
  <c r="K105" i="1"/>
  <c r="U105" i="1" s="1"/>
  <c r="K106" i="1"/>
  <c r="U106" i="1" s="1"/>
  <c r="K107" i="1"/>
  <c r="U107" i="1" s="1"/>
  <c r="K108" i="1"/>
  <c r="U108" i="1" s="1"/>
  <c r="K109" i="1"/>
  <c r="U109" i="1" s="1"/>
  <c r="K110" i="1"/>
  <c r="U110" i="1" s="1"/>
  <c r="K67" i="1"/>
  <c r="U67" i="1" s="1"/>
  <c r="K68" i="1"/>
  <c r="U68" i="1" s="1"/>
  <c r="K69" i="1"/>
  <c r="U69" i="1" s="1"/>
  <c r="K70" i="1"/>
  <c r="U70" i="1" s="1"/>
  <c r="K71" i="1"/>
  <c r="U71" i="1" s="1"/>
  <c r="K72" i="1"/>
  <c r="U72" i="1" s="1"/>
  <c r="K73" i="1"/>
  <c r="U73" i="1" s="1"/>
  <c r="K74" i="1"/>
  <c r="U74" i="1" s="1"/>
  <c r="K75" i="1"/>
  <c r="U75" i="1" s="1"/>
  <c r="K76" i="1"/>
  <c r="U76" i="1" s="1"/>
  <c r="K32" i="1"/>
  <c r="U32" i="1" s="1"/>
  <c r="K33" i="1"/>
  <c r="U33" i="1" s="1"/>
  <c r="K34" i="1"/>
  <c r="U34" i="1" s="1"/>
  <c r="K35" i="1"/>
  <c r="K36" i="1"/>
  <c r="U36" i="1" s="1"/>
  <c r="K37" i="1"/>
  <c r="U37" i="1" s="1"/>
  <c r="K38" i="1"/>
  <c r="U38" i="1" s="1"/>
  <c r="K39" i="1"/>
  <c r="K40" i="1"/>
  <c r="U40" i="1" s="1"/>
  <c r="K137" i="1"/>
  <c r="K136" i="1"/>
  <c r="U136" i="1" s="1"/>
  <c r="K135" i="1"/>
  <c r="K134" i="1"/>
  <c r="K133" i="1"/>
  <c r="U133" i="1" s="1"/>
  <c r="K132" i="1"/>
  <c r="U132" i="1" s="1"/>
  <c r="K131" i="1"/>
  <c r="K130" i="1"/>
  <c r="K129" i="1"/>
  <c r="K128" i="1"/>
  <c r="U128" i="1" s="1"/>
  <c r="K127" i="1"/>
  <c r="K126" i="1"/>
  <c r="K125" i="1"/>
  <c r="K124" i="1"/>
  <c r="U124" i="1" s="1"/>
  <c r="K123" i="1"/>
  <c r="K122" i="1"/>
  <c r="K121" i="1"/>
  <c r="U121" i="1" s="1"/>
  <c r="K120" i="1"/>
  <c r="U120" i="1" s="1"/>
  <c r="K119" i="1"/>
  <c r="K118" i="1"/>
  <c r="K117" i="1"/>
  <c r="K116" i="1"/>
  <c r="U116" i="1" s="1"/>
  <c r="K115" i="1"/>
  <c r="K114" i="1"/>
  <c r="K102" i="1"/>
  <c r="U102" i="1" s="1"/>
  <c r="K101" i="1"/>
  <c r="U101" i="1" s="1"/>
  <c r="K100" i="1"/>
  <c r="K99" i="1"/>
  <c r="K98" i="1"/>
  <c r="U98" i="1" s="1"/>
  <c r="K97" i="1"/>
  <c r="U97" i="1" s="1"/>
  <c r="K96" i="1"/>
  <c r="K95" i="1"/>
  <c r="K94" i="1"/>
  <c r="U94" i="1" s="1"/>
  <c r="K93" i="1"/>
  <c r="U93" i="1" s="1"/>
  <c r="K92" i="1"/>
  <c r="K91" i="1"/>
  <c r="K90" i="1"/>
  <c r="U90" i="1" s="1"/>
  <c r="K89" i="1"/>
  <c r="U89" i="1" s="1"/>
  <c r="K88" i="1"/>
  <c r="K87" i="1"/>
  <c r="K86" i="1"/>
  <c r="U86" i="1" s="1"/>
  <c r="K85" i="1"/>
  <c r="U85" i="1" s="1"/>
  <c r="K84" i="1"/>
  <c r="K83" i="1"/>
  <c r="K82" i="1"/>
  <c r="U82" i="1" s="1"/>
  <c r="K81" i="1"/>
  <c r="U81" i="1" s="1"/>
  <c r="K80" i="1"/>
  <c r="K79" i="1"/>
  <c r="K78" i="1"/>
  <c r="U78" i="1" s="1"/>
  <c r="K77" i="1"/>
  <c r="U77" i="1" s="1"/>
  <c r="K66" i="1"/>
  <c r="K65" i="1"/>
  <c r="U65" i="1" s="1"/>
  <c r="K64" i="1"/>
  <c r="U64" i="1" s="1"/>
  <c r="K63" i="1"/>
  <c r="K62" i="1"/>
  <c r="K61" i="1"/>
  <c r="U61" i="1" s="1"/>
  <c r="K60" i="1"/>
  <c r="U60" i="1" s="1"/>
  <c r="K59" i="1"/>
  <c r="K58" i="1"/>
  <c r="K57" i="1"/>
  <c r="U57" i="1" s="1"/>
  <c r="K56" i="1"/>
  <c r="U56" i="1" s="1"/>
  <c r="K55" i="1"/>
  <c r="K54" i="1"/>
  <c r="K53" i="1"/>
  <c r="U53" i="1" s="1"/>
  <c r="K52" i="1"/>
  <c r="U52" i="1" s="1"/>
  <c r="K51" i="1"/>
  <c r="K50" i="1"/>
  <c r="K49" i="1"/>
  <c r="U49" i="1" s="1"/>
  <c r="K48" i="1"/>
  <c r="U48" i="1" s="1"/>
  <c r="K47" i="1"/>
  <c r="K46" i="1"/>
  <c r="K45" i="1"/>
  <c r="U45" i="1" s="1"/>
  <c r="K44" i="1"/>
  <c r="U44" i="1" s="1"/>
  <c r="K43" i="1"/>
  <c r="K42" i="1"/>
  <c r="K41" i="1"/>
  <c r="U41" i="1" s="1"/>
  <c r="K21" i="1"/>
  <c r="T21" i="1"/>
  <c r="K22" i="1"/>
  <c r="T22" i="1"/>
  <c r="K23" i="1"/>
  <c r="T23" i="1"/>
  <c r="K24" i="1"/>
  <c r="T24" i="1"/>
  <c r="K25" i="1"/>
  <c r="T25" i="1"/>
  <c r="K26" i="1"/>
  <c r="T26" i="1"/>
  <c r="K27" i="1"/>
  <c r="T27" i="1"/>
  <c r="K28" i="1"/>
  <c r="T28" i="1"/>
  <c r="K29" i="1"/>
  <c r="T29" i="1"/>
  <c r="K30" i="1"/>
  <c r="T30" i="1"/>
  <c r="T31" i="1"/>
  <c r="K31" i="1"/>
  <c r="V125" i="1" l="1"/>
  <c r="V92" i="1"/>
  <c r="U137" i="1"/>
  <c r="V137" i="1" s="1"/>
  <c r="U129" i="1"/>
  <c r="V129" i="1" s="1"/>
  <c r="U125" i="1"/>
  <c r="U117" i="1"/>
  <c r="V117" i="1" s="1"/>
  <c r="V121" i="1"/>
  <c r="V133" i="1"/>
  <c r="U100" i="1"/>
  <c r="V100" i="1" s="1"/>
  <c r="U96" i="1"/>
  <c r="V96" i="1" s="1"/>
  <c r="U92" i="1"/>
  <c r="U88" i="1"/>
  <c r="V88" i="1" s="1"/>
  <c r="U84" i="1"/>
  <c r="V84" i="1" s="1"/>
  <c r="U80" i="1"/>
  <c r="V80" i="1" s="1"/>
  <c r="V77" i="1"/>
  <c r="V81" i="1"/>
  <c r="V85" i="1"/>
  <c r="V89" i="1"/>
  <c r="V93" i="1"/>
  <c r="V97" i="1"/>
  <c r="V101" i="1"/>
  <c r="V114" i="1"/>
  <c r="V118" i="1"/>
  <c r="V122" i="1"/>
  <c r="V126" i="1"/>
  <c r="V130" i="1"/>
  <c r="V134" i="1"/>
  <c r="V78" i="1"/>
  <c r="V82" i="1"/>
  <c r="V86" i="1"/>
  <c r="V90" i="1"/>
  <c r="V94" i="1"/>
  <c r="V98" i="1"/>
  <c r="V102" i="1"/>
  <c r="V115" i="1"/>
  <c r="V119" i="1"/>
  <c r="V123" i="1"/>
  <c r="V127" i="1"/>
  <c r="V131" i="1"/>
  <c r="V135" i="1"/>
  <c r="V79" i="1"/>
  <c r="V83" i="1"/>
  <c r="V87" i="1"/>
  <c r="V91" i="1"/>
  <c r="V95" i="1"/>
  <c r="V99" i="1"/>
  <c r="V112" i="1"/>
  <c r="V116" i="1"/>
  <c r="V120" i="1"/>
  <c r="V124" i="1"/>
  <c r="V128" i="1"/>
  <c r="V132" i="1"/>
  <c r="V136" i="1"/>
  <c r="V46" i="1"/>
  <c r="V50" i="1"/>
  <c r="V58" i="1"/>
  <c r="V66" i="1"/>
  <c r="V42" i="1"/>
  <c r="V54" i="1"/>
  <c r="V62" i="1"/>
  <c r="V43" i="1"/>
  <c r="V47" i="1"/>
  <c r="V51" i="1"/>
  <c r="V55" i="1"/>
  <c r="V59" i="1"/>
  <c r="V63" i="1"/>
  <c r="V44" i="1"/>
  <c r="V48" i="1"/>
  <c r="V52" i="1"/>
  <c r="V56" i="1"/>
  <c r="V60" i="1"/>
  <c r="V64" i="1"/>
  <c r="V41" i="1"/>
  <c r="V45" i="1"/>
  <c r="V49" i="1"/>
  <c r="V53" i="1"/>
  <c r="V57" i="1"/>
  <c r="V61" i="1"/>
  <c r="V65" i="1"/>
  <c r="U28" i="1"/>
  <c r="V28" i="1" s="1"/>
  <c r="U24" i="1"/>
  <c r="V24" i="1" s="1"/>
  <c r="U23" i="1"/>
  <c r="V23" i="1" s="1"/>
  <c r="U22" i="1"/>
  <c r="V22" i="1" s="1"/>
  <c r="U21" i="1"/>
  <c r="V21" i="1" s="1"/>
  <c r="U30" i="1"/>
  <c r="V30" i="1" s="1"/>
  <c r="U29" i="1"/>
  <c r="V29" i="1" s="1"/>
  <c r="U27" i="1"/>
  <c r="V27" i="1" s="1"/>
  <c r="U26" i="1"/>
  <c r="V26" i="1" s="1"/>
  <c r="U25" i="1"/>
  <c r="V25" i="1" s="1"/>
  <c r="U31" i="1"/>
  <c r="V31" i="1" s="1"/>
  <c r="F50" i="2"/>
  <c r="E50" i="2"/>
  <c r="F49" i="2"/>
  <c r="E49" i="2"/>
  <c r="D49" i="2"/>
  <c r="C49" i="2"/>
  <c r="C48" i="2"/>
  <c r="F47" i="2"/>
  <c r="E47" i="2"/>
  <c r="D47" i="2"/>
  <c r="C47" i="2"/>
  <c r="F45" i="2"/>
  <c r="E45" i="2"/>
  <c r="D45" i="2"/>
  <c r="C46" i="2"/>
  <c r="C45" i="2"/>
  <c r="F41" i="2"/>
  <c r="F40" i="2"/>
  <c r="F39" i="2"/>
  <c r="F37" i="2"/>
  <c r="F36" i="2"/>
  <c r="F35" i="2"/>
  <c r="F34" i="2"/>
  <c r="F33" i="2"/>
  <c r="F32" i="2"/>
  <c r="F31" i="2"/>
  <c r="F28" i="2"/>
  <c r="E40" i="2"/>
  <c r="E39" i="2"/>
  <c r="E37" i="2"/>
  <c r="E36" i="2"/>
  <c r="E35" i="2"/>
  <c r="E34" i="2"/>
  <c r="E29" i="2"/>
  <c r="E28" i="2"/>
  <c r="D29" i="2"/>
  <c r="D28" i="2"/>
  <c r="C28" i="2"/>
  <c r="C29" i="2"/>
  <c r="E41" i="2"/>
  <c r="B41" i="2"/>
  <c r="B40" i="2"/>
  <c r="B39" i="2"/>
  <c r="B38" i="2"/>
  <c r="B37" i="2"/>
  <c r="E33" i="2"/>
  <c r="E32" i="2"/>
  <c r="E31" i="2"/>
  <c r="F29" i="2"/>
  <c r="D41" i="2"/>
  <c r="D31" i="2"/>
  <c r="D32" i="2"/>
  <c r="D33" i="2"/>
  <c r="D34" i="2"/>
  <c r="D35" i="2"/>
  <c r="D36" i="2"/>
  <c r="D37" i="2"/>
  <c r="D39" i="2"/>
  <c r="D40" i="2"/>
  <c r="C41" i="2"/>
  <c r="C40" i="2"/>
  <c r="C39" i="2"/>
  <c r="C37" i="2"/>
  <c r="C36" i="2"/>
  <c r="T7" i="1"/>
  <c r="K7" i="1"/>
  <c r="B36" i="2"/>
  <c r="B35" i="2"/>
  <c r="B34" i="2"/>
  <c r="B33" i="2"/>
  <c r="B32" i="2"/>
  <c r="B31" i="2"/>
  <c r="B30" i="2"/>
  <c r="B29" i="2"/>
  <c r="B28" i="2"/>
  <c r="D20" i="2"/>
  <c r="C20" i="2"/>
  <c r="B20" i="2"/>
  <c r="D50" i="2"/>
  <c r="C35" i="2"/>
  <c r="C34" i="2"/>
  <c r="C33" i="2"/>
  <c r="C32" i="2"/>
  <c r="C31" i="2"/>
  <c r="C50" i="2"/>
  <c r="B16" i="2"/>
  <c r="B15" i="2"/>
  <c r="B14" i="2"/>
  <c r="B13" i="2"/>
  <c r="B12" i="2"/>
  <c r="B5" i="2"/>
  <c r="U7" i="1" l="1"/>
  <c r="V7" i="1" s="1"/>
  <c r="D21" i="2"/>
  <c r="D24" i="2"/>
  <c r="D22" i="2"/>
  <c r="C23" i="2"/>
  <c r="C24" i="2"/>
  <c r="D23" i="2"/>
  <c r="K10" i="1" l="1"/>
  <c r="T10" i="1"/>
  <c r="K11" i="1"/>
  <c r="T11" i="1"/>
  <c r="K12" i="1"/>
  <c r="T12" i="1"/>
  <c r="K13" i="1"/>
  <c r="T13" i="1"/>
  <c r="K14" i="1"/>
  <c r="T14" i="1"/>
  <c r="K15" i="1"/>
  <c r="T15" i="1"/>
  <c r="B50" i="2"/>
  <c r="B49" i="2"/>
  <c r="B48" i="2"/>
  <c r="B47" i="2"/>
  <c r="B46" i="2"/>
  <c r="B45" i="2"/>
  <c r="T20" i="1"/>
  <c r="T19" i="1"/>
  <c r="T18" i="1"/>
  <c r="T17" i="1"/>
  <c r="T16" i="1"/>
  <c r="K20" i="1"/>
  <c r="K19" i="1"/>
  <c r="K18" i="1"/>
  <c r="K17" i="1"/>
  <c r="K16" i="1"/>
  <c r="A54" i="2"/>
  <c r="U15" i="1" l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16" i="1"/>
  <c r="V16" i="1" s="1"/>
  <c r="U20" i="1"/>
  <c r="V20" i="1" s="1"/>
  <c r="U18" i="1"/>
  <c r="V18" i="1" s="1"/>
  <c r="U19" i="1"/>
  <c r="V19" i="1" s="1"/>
  <c r="U17" i="1"/>
  <c r="V17" i="1" s="1"/>
  <c r="P5" i="1" l="1"/>
  <c r="C22" i="2" l="1"/>
  <c r="D48" i="2"/>
  <c r="D38" i="2"/>
  <c r="D30" i="2"/>
  <c r="B7" i="2"/>
  <c r="K5" i="1"/>
  <c r="K6" i="1"/>
  <c r="K8" i="1"/>
  <c r="K9" i="1"/>
  <c r="R5" i="1"/>
  <c r="T5" i="1"/>
  <c r="P6" i="1"/>
  <c r="B22" i="2" s="1"/>
  <c r="R6" i="1"/>
  <c r="T6" i="1"/>
  <c r="T8" i="1"/>
  <c r="T9" i="1"/>
  <c r="F48" i="2" l="1"/>
  <c r="F38" i="2"/>
  <c r="E48" i="2"/>
  <c r="E38" i="2"/>
  <c r="C38" i="2"/>
  <c r="C21" i="2"/>
  <c r="R148" i="1"/>
  <c r="K148" i="1"/>
  <c r="T148" i="1"/>
  <c r="E54" i="2" s="1"/>
  <c r="P148" i="1"/>
  <c r="C54" i="2" s="1"/>
  <c r="B21" i="2"/>
  <c r="B54" i="2"/>
  <c r="E30" i="2"/>
  <c r="F30" i="2"/>
  <c r="B8" i="2"/>
  <c r="B23" i="2"/>
  <c r="C30" i="2"/>
  <c r="B6" i="2"/>
  <c r="B9" i="2"/>
  <c r="B24" i="2"/>
  <c r="F46" i="2"/>
  <c r="E46" i="2"/>
  <c r="D46" i="2"/>
  <c r="D54" i="2"/>
  <c r="U9" i="1"/>
  <c r="V9" i="1" s="1"/>
  <c r="U8" i="1"/>
  <c r="V8" i="1" s="1"/>
  <c r="U6" i="1"/>
  <c r="V6" i="1" s="1"/>
  <c r="U5" i="1"/>
  <c r="U148" i="1" s="1"/>
  <c r="V148" i="1" s="1"/>
  <c r="V5" i="1" l="1"/>
  <c r="F54" i="2" l="1"/>
  <c r="G54" i="2"/>
</calcChain>
</file>

<file path=xl/sharedStrings.xml><?xml version="1.0" encoding="utf-8"?>
<sst xmlns="http://schemas.openxmlformats.org/spreadsheetml/2006/main" count="105" uniqueCount="81">
  <si>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</si>
  <si>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</si>
  <si>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</si>
  <si>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</si>
  <si>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</si>
  <si>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</si>
  <si>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</si>
  <si>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</si>
  <si>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</si>
  <si>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</si>
  <si>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</si>
  <si>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</si>
  <si>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</si>
  <si>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</si>
  <si>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</si>
  <si>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</si>
  <si>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</si>
  <si>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</si>
  <si>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</si>
  <si>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</si>
  <si>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</si>
  <si>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</si>
  <si>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Pangkat</t>
  </si>
  <si>
    <t>Jenjang Jabatan</t>
  </si>
  <si>
    <t>D3</t>
  </si>
  <si>
    <t>S2</t>
  </si>
  <si>
    <t>S3</t>
  </si>
  <si>
    <t>REKAPITULASI PENGUKURAN INDEKS PROFESIONALITAS ASN</t>
  </si>
  <si>
    <t>Nilai Total Indeks Per Jenis Kelamin Laki-Laki</t>
  </si>
  <si>
    <t>Jumlah PNS Laki-Laki</t>
  </si>
  <si>
    <t>Nilai rata2 Dimensi Kualifikasi</t>
  </si>
  <si>
    <t>Nilai rata2 Dimensi Kompetensi</t>
  </si>
  <si>
    <t>Nilai rata2 Dimensi Kinerja</t>
  </si>
  <si>
    <t>Nilai rata2 Dimensi Disiplin</t>
  </si>
  <si>
    <t>Nilai Total Indeks Per Jenis Kelamin Perempuan</t>
  </si>
  <si>
    <t>Jumlah PNS  Perempuan</t>
  </si>
  <si>
    <t>Nilai Total Indeks Per Jenis Jabatan</t>
  </si>
  <si>
    <t>Struktural</t>
  </si>
  <si>
    <t>Fungsional</t>
  </si>
  <si>
    <t>Pelaksana</t>
  </si>
  <si>
    <t>Jumlah PNS</t>
  </si>
  <si>
    <t>Nilai Total Indeks Per Jenjang Jabatan</t>
  </si>
  <si>
    <t xml:space="preserve"> Kompetensi</t>
  </si>
  <si>
    <t>JABATAN PIMPINAN TINGGI UTAMA</t>
  </si>
  <si>
    <t>JABATAN PIMPINAN TINGGI MADYA</t>
  </si>
  <si>
    <t>JABATAN PIMPINAN TINGGI PRATAMA</t>
  </si>
  <si>
    <t>JABATAN ADMINISTRATOR</t>
  </si>
  <si>
    <t>JABATAN PENGAWAS</t>
  </si>
  <si>
    <t>JABATAN FUNGSIONAL AHLI UTAMA</t>
  </si>
  <si>
    <t>JABATAN FUNGSIONAL AHLI MADYA</t>
  </si>
  <si>
    <t>JABATAN FUNGSIONAL AHLI MUDA</t>
  </si>
  <si>
    <t>JABATAN FUNGSIONAL AHLI PERTAMA</t>
  </si>
  <si>
    <t>JABATAN FUNGSIONAL PENYELIA</t>
  </si>
  <si>
    <t>JABATAN FUNGSIONAL MAHIR</t>
  </si>
  <si>
    <t>JABATAN FUNGSIONAL TERAMPIL</t>
  </si>
  <si>
    <t>JABATAN FUNGSIONAL PEMULA</t>
  </si>
  <si>
    <t>JABATAN PELAKSANA</t>
  </si>
  <si>
    <t>Nilai Total Indeks Per Tingkat Pendidikan</t>
  </si>
  <si>
    <t>S1/D4/Sederajat</t>
  </si>
  <si>
    <t>D1/D2/SMA/Sederajat</t>
  </si>
  <si>
    <t>SD/SMP/Sederajat</t>
  </si>
  <si>
    <t>Nilai Indeks Profesionalitas IP ASN</t>
  </si>
  <si>
    <t>Jumlah ASN</t>
  </si>
  <si>
    <t>Rata2 Kualifikasi</t>
  </si>
  <si>
    <t xml:space="preserve"> Rata2 Kompetensi</t>
  </si>
  <si>
    <t>Rata2 Kinerja</t>
  </si>
  <si>
    <t>Rata2 Disiplin</t>
  </si>
  <si>
    <t>Nilai IP ASN</t>
  </si>
  <si>
    <t>L</t>
  </si>
  <si>
    <t>v</t>
  </si>
  <si>
    <t>TIDAK PERNAH</t>
  </si>
  <si>
    <t>PEMERINTAH ………………………….</t>
  </si>
  <si>
    <t>76-90</t>
  </si>
  <si>
    <t>TOTAL</t>
  </si>
  <si>
    <t>IVAN OKTOBRIAN</t>
  </si>
  <si>
    <t>199010052011011001</t>
  </si>
  <si>
    <t>FUNGSIONAL</t>
  </si>
  <si>
    <t>Mahir</t>
  </si>
  <si>
    <t>Pranata Komputer Pelaksana Lanjut</t>
  </si>
  <si>
    <t>Badan Kepegawaian Daerah</t>
  </si>
  <si>
    <t>Penata Muda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</si>
</sst>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 applyProtection="1">
      <alignment horizontal="center"/>
    </xf>
    <xf numFmtId="49" fontId="0" fillId="6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left"/>
    </xf>
    <xf numFmtId="0" fontId="1" fillId="0" borderId="0" xfId="0" applyFont="1"/>
    <xf numFmtId="0" fontId="0" fillId="0" borderId="1" xfId="0" applyNumberFormat="1" applyBorder="1"/>
    <xf numFmtId="49" fontId="0" fillId="0" borderId="0" xfId="0" applyNumberFormat="1"/>
    <xf numFmtId="2" fontId="0" fillId="0" borderId="1" xfId="0" applyNumberFormat="1" applyBorder="1"/>
    <xf numFmtId="49" fontId="1" fillId="0" borderId="0" xfId="0" applyNumberFormat="1" applyFont="1"/>
    <xf numFmtId="0" fontId="0" fillId="2" borderId="1" xfId="0" applyFill="1" applyBorder="1"/>
    <xf numFmtId="49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1" xfId="0" applyNumberFormat="1" applyFont="1" applyFill="1" applyBorder="1"/>
    <xf numFmtId="2" fontId="0" fillId="0" borderId="1" xfId="0" applyNumberFormat="1" applyFont="1" applyFill="1" applyBorder="1"/>
    <xf numFmtId="1" fontId="0" fillId="0" borderId="1" xfId="0" applyNumberFormat="1" applyFont="1" applyFill="1" applyBorder="1"/>
    <xf numFmtId="1" fontId="0" fillId="0" borderId="0" xfId="0" applyNumberFormat="1"/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right"/>
    </xf>
    <xf numFmtId="0" fontId="0" fillId="0" borderId="7" xfId="0" applyBorder="1"/>
    <xf numFmtId="0" fontId="0" fillId="0" borderId="7" xfId="0" applyNumberFormat="1" applyBorder="1" applyAlignment="1">
      <alignment horizontal="right"/>
    </xf>
    <xf numFmtId="0" fontId="1" fillId="8" borderId="4" xfId="0" applyFont="1" applyFill="1" applyBorder="1"/>
    <xf numFmtId="0" fontId="0" fillId="8" borderId="3" xfId="0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" xfId="0" quotePrefix="1" applyNumberFormat="1" applyFill="1" applyBorder="1" applyAlignment="1">
      <alignment horizontal="center"/>
    </xf>
  </cellXfs>
  <cellStyles count="1">
    <cellStyle name="Normal" xfId="0" builtinId="0"/>
  </cellStyles>
  <dxfs count="353"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1"/>
  <sheetViews>
    <sheetView tabSelected="1" zoomScale="85" zoomScaleNormal="85" workbookViewId="0">
      <selection activeCell="D12" sqref="D12"/>
    </sheetView>
  </sheetViews>
  <sheetFormatPr defaultRowHeight="15" x14ac:dyDescent="0.25"/>
  <cols>
    <col min="1" max="1" width="4.7109375" customWidth="1"/>
    <col min="2" max="2" width="27.140625" customWidth="1"/>
    <col min="3" max="3" width="20.140625" style="31" bestFit="1" customWidth="1"/>
    <col min="4" max="4" width="20.7109375" bestFit="1" customWidth="1"/>
    <col min="5" max="5" width="13.42578125" customWidth="1"/>
    <col min="6" max="6" width="17.28515625" customWidth="1"/>
    <col min="7" max="7" width="18.28515625" style="1" customWidth="1"/>
    <col min="8" max="8" width="28.140625" style="20" customWidth="1"/>
    <col min="9" max="9" width="21.7109375" style="24" customWidth="1"/>
    <col min="10" max="10" width="17.5703125" bestFit="1" customWidth="1"/>
    <col min="11" max="11" width="12.85546875" style="1" customWidth="1"/>
    <col min="12" max="12" width="15.28515625" customWidth="1"/>
    <col min="13" max="13" width="16.85546875" customWidth="1"/>
    <col min="14" max="14" width="12.5703125" customWidth="1"/>
    <col min="15" max="15" width="12.85546875" customWidth="1"/>
    <col min="16" max="16" width="13.28515625" style="1" customWidth="1"/>
    <col min="17" max="17" width="16" bestFit="1" customWidth="1"/>
    <col min="18" max="18" width="14.28515625" customWidth="1"/>
    <col min="19" max="19" width="16.28515625" customWidth="1"/>
    <col min="20" max="20" width="12.140625" customWidth="1"/>
    <col min="21" max="21" width="11.140625" customWidth="1"/>
    <col min="22" max="22" width="15.140625" customWidth="1"/>
  </cols>
  <sheetData>
    <row r="1" spans="1:22" x14ac:dyDescent="0.25">
      <c r="I1" s="28"/>
      <c r="J1" s="27"/>
    </row>
    <row r="2" spans="1:22" x14ac:dyDescent="0.25">
      <c r="A2" s="53" t="s">
        <v>20</v>
      </c>
      <c r="B2" s="55" t="s">
        <v>7</v>
      </c>
      <c r="C2" s="55"/>
      <c r="D2" s="55"/>
      <c r="E2" s="55"/>
      <c r="F2" s="55"/>
      <c r="G2" s="55"/>
      <c r="H2" s="55"/>
      <c r="I2" s="55"/>
      <c r="J2" s="21" t="s">
        <v>13</v>
      </c>
      <c r="K2" s="57" t="s">
        <v>5</v>
      </c>
      <c r="L2" s="56" t="s">
        <v>16</v>
      </c>
      <c r="M2" s="56"/>
      <c r="N2" s="56"/>
      <c r="O2" s="56"/>
      <c r="P2" s="58" t="s">
        <v>5</v>
      </c>
      <c r="Q2" s="12" t="s">
        <v>18</v>
      </c>
      <c r="R2" s="54" t="s">
        <v>5</v>
      </c>
      <c r="S2" s="13" t="s">
        <v>3</v>
      </c>
      <c r="T2" s="54" t="s">
        <v>5</v>
      </c>
      <c r="U2" s="54" t="s">
        <v>6</v>
      </c>
      <c r="V2" s="54" t="s">
        <v>21</v>
      </c>
    </row>
    <row r="3" spans="1:22" x14ac:dyDescent="0.25">
      <c r="A3" s="53"/>
      <c r="B3" s="26" t="s">
        <v>0</v>
      </c>
      <c r="C3" s="69" t="s">
        <v>1</v>
      </c>
      <c r="D3" s="14" t="s">
        <v>22</v>
      </c>
      <c r="E3" s="25" t="s">
        <v>8</v>
      </c>
      <c r="F3" s="25" t="s">
        <v>9</v>
      </c>
      <c r="G3" s="25" t="s">
        <v>23</v>
      </c>
      <c r="H3" s="14" t="s">
        <v>10</v>
      </c>
      <c r="I3" s="14" t="s">
        <v>11</v>
      </c>
      <c r="J3" s="22" t="s">
        <v>12</v>
      </c>
      <c r="K3" s="57"/>
      <c r="L3" s="15" t="s">
        <v>14</v>
      </c>
      <c r="M3" s="15" t="s">
        <v>15</v>
      </c>
      <c r="N3" s="15" t="s">
        <v>2</v>
      </c>
      <c r="O3" s="15" t="s">
        <v>17</v>
      </c>
      <c r="P3" s="58"/>
      <c r="Q3" s="15" t="s">
        <v>19</v>
      </c>
      <c r="R3" s="54"/>
      <c r="S3" s="16" t="s">
        <v>4</v>
      </c>
      <c r="T3" s="54"/>
      <c r="U3" s="54"/>
      <c r="V3" s="54"/>
    </row>
    <row r="4" spans="1:22" s="1" customFormat="1" x14ac:dyDescent="0.25">
      <c r="A4" s="19">
        <v>1</v>
      </c>
      <c r="B4" s="18">
        <v>2</v>
      </c>
      <c r="C4" s="70">
        <v>3</v>
      </c>
      <c r="D4" s="19">
        <v>4</v>
      </c>
      <c r="E4" s="19">
        <v>5</v>
      </c>
      <c r="F4" s="19">
        <v>6</v>
      </c>
      <c r="G4" s="19">
        <v>8</v>
      </c>
      <c r="H4" s="19">
        <v>7</v>
      </c>
      <c r="I4" s="19">
        <v>8</v>
      </c>
      <c r="J4" s="23">
        <v>9</v>
      </c>
      <c r="K4" s="19">
        <v>10</v>
      </c>
      <c r="L4" s="19">
        <v>11</v>
      </c>
      <c r="M4" s="19">
        <v>12</v>
      </c>
      <c r="N4" s="19">
        <v>13</v>
      </c>
      <c r="O4" s="19">
        <v>14</v>
      </c>
      <c r="P4" s="19">
        <v>15</v>
      </c>
      <c r="Q4" s="19">
        <v>16</v>
      </c>
      <c r="R4" s="19">
        <v>17</v>
      </c>
      <c r="S4" s="19">
        <v>18</v>
      </c>
      <c r="T4" s="19">
        <v>19</v>
      </c>
      <c r="U4" s="19">
        <v>20</v>
      </c>
      <c r="V4" s="19">
        <v>21</v>
      </c>
    </row>
    <row r="5" spans="1:22" x14ac:dyDescent="0.25">
      <c r="A5" s="8">
        <v>1</v>
      </c>
      <c r="B5" s="3" t="s">
        <v>74</v>
      </c>
      <c r="C5" s="71" t="s">
        <v>75</v>
      </c>
      <c r="D5" s="9" t="s">
        <v>80</v>
      </c>
      <c r="E5" s="6" t="s">
        <v>68</v>
      </c>
      <c r="F5" s="6" t="s">
        <v>76</v>
      </c>
      <c r="G5" s="52" t="s">
        <v>77</v>
      </c>
      <c r="H5" s="17" t="s">
        <v>78</v>
      </c>
      <c r="I5" s="17" t="s">
        <v>79</v>
      </c>
      <c r="J5" s="6" t="s">
        <v>24</v>
      </c>
      <c r="K5" s="4">
        <f>IF(J5="S3",25,IF(J5="S2",20,IF(J5="S1/D4",15,IF(J5="D3",10, IF(J5="SMA/D1/D2",5,IF(J5="SMP/SD",1,0))))))</f>
        <v>10</v>
      </c>
      <c r="L5" s="10"/>
      <c r="M5" s="10" t="s">
        <v>69</v>
      </c>
      <c r="N5" s="8" t="s">
        <v>69</v>
      </c>
      <c r="O5" s="8" t="s">
        <v>69</v>
      </c>
      <c r="P5" s="2">
        <f>IF(F5="PELAKSANA",SUM(IF(L5="V",0,0),IF(M5="V",0,0),IF(N5="V",22.5,0),IF(O5="V",17.5,0)),IF(F5="FUNGSIONAL",SUM(IF(L5="V",0,0),IF(M5="V",15,0),IF(N5="V",15,0),IF(O5="V",10,0)),SUM(IF(L5="V",15,0),IF(M5="V",0,0),IF(N5="V",15,0),IF(O5="V",10,0))))</f>
        <v>40</v>
      </c>
      <c r="Q5" s="11" t="s">
        <v>72</v>
      </c>
      <c r="R5" s="6">
        <f t="shared" ref="R5:R68" si="0">IF(Q5="91-100",30,IF(Q5="76-90",25,IF(Q5="61-75",15,IF(Q5="51-60",5,IF(Q5="&lt;50",1,0)))))</f>
        <v>25</v>
      </c>
      <c r="S5" s="5" t="s">
        <v>70</v>
      </c>
      <c r="T5" s="6">
        <f t="shared" ref="T5:T68" si="1">IF(S5="TIDAK PERNAH",5,IF(S5="RINGAN",3,IF(S5="SEDANG",2,IF(S5="BERAT",1,0))))</f>
        <v>5</v>
      </c>
      <c r="U5" s="6">
        <f>SUM(K5,P5,R5,T5)</f>
        <v>80</v>
      </c>
      <c r="V5" s="7" t="str">
        <f t="shared" ref="V5:V31" si="2">IF(U5=0,"-",IF(U5&gt;90,"Sangat Tinggi",IF(U5&gt;80,"Tinggi",IF(U5&gt;70,"Sedang",IF(U5&gt;60,"Rendah","Sangat Rendah")))))</f>
        <v>Sedang</v>
      </c>
    </row>
    <row r="6" spans="1:22" x14ac:dyDescent="0.25">
      <c r="A6" s="8">
        <v>2</v>
      </c>
      <c r="B6" s="3"/>
      <c r="C6" s="72"/>
      <c r="D6" s="9"/>
      <c r="E6" s="6"/>
      <c r="F6" s="6"/>
      <c r="G6" s="52"/>
      <c r="H6" s="9"/>
      <c r="I6" s="9"/>
      <c r="J6" s="6"/>
      <c r="K6" s="4">
        <f t="shared" ref="K6:K40" si="3">IF(J6="S3",25,IF(J6="S2",20,IF(J6="S1/D4",15,IF(J6="D3",10, IF(J6="SMA/D1/D2",5,IF(J6="SMP/SD",1,0))))))</f>
        <v>0</v>
      </c>
      <c r="L6" s="10"/>
      <c r="M6" s="10"/>
      <c r="N6" s="8"/>
      <c r="O6" s="8"/>
      <c r="P6" s="2">
        <f>IF(F6="PELAKSANA",SUM(IF(L6="V",0,0),IF(M6="V",0,0),IF(N6="V",22.5,0),IF(O6="V",17.5,0)),IF(F6="FUNGSIONAL",SUM(IF(L6="V",0,0),IF(M6="V",15,0),IF(N6="V",15,0),IF(O6="V",10,0)),SUM(IF(L6="V",15,0),IF(M6="V",0,0),IF(N6="V",15,0),IF(O6="V",10,0))))</f>
        <v>0</v>
      </c>
      <c r="Q6" s="11"/>
      <c r="R6" s="6">
        <f t="shared" si="0"/>
        <v>0</v>
      </c>
      <c r="S6" s="5"/>
      <c r="T6" s="6">
        <f t="shared" si="1"/>
        <v>0</v>
      </c>
      <c r="U6" s="6">
        <f t="shared" ref="U6:U69" si="4">SUM(K6,P6,R6,T6)</f>
        <v>0</v>
      </c>
      <c r="V6" s="7" t="str">
        <f t="shared" si="2"/>
        <v>-</v>
      </c>
    </row>
    <row r="7" spans="1:22" s="1" customFormat="1" x14ac:dyDescent="0.25">
      <c r="A7" s="8">
        <v>3</v>
      </c>
      <c r="B7" s="3"/>
      <c r="C7" s="72"/>
      <c r="D7" s="9"/>
      <c r="E7" s="6"/>
      <c r="F7" s="6"/>
      <c r="G7" s="52"/>
      <c r="H7" s="9"/>
      <c r="I7" s="9"/>
      <c r="J7" s="6"/>
      <c r="K7" s="4">
        <f t="shared" ref="K7" si="5">IF(J7="S3",25,IF(J7="S2",20,IF(J7="S1/D4",15,IF(J7="D3",10, IF(J7="SMA/D1/D2",5,IF(J7="SMP/SD",1,0))))))</f>
        <v>0</v>
      </c>
      <c r="L7" s="10"/>
      <c r="M7" s="10"/>
      <c r="N7" s="8"/>
      <c r="O7" s="8"/>
      <c r="P7" s="2">
        <f>IF(F7="PELAKSANA",SUM(IF(L7="V",0,0),IF(M7="V",0,0),IF(N7="V",22.5,0),IF(O7="V",17.5,0)),IF(F7="FUNGSIONAL",SUM(IF(L7="V",0,0),IF(M7="V",15,0),IF(N7="V",15,0),IF(O7="V",10,0)),SUM(IF(L7="V",15,0),IF(M7="V",0,0),IF(N7="V",15,0),IF(O7="V",10,0))))</f>
        <v>0</v>
      </c>
      <c r="Q7" s="11"/>
      <c r="R7" s="6">
        <f t="shared" si="0"/>
        <v>0</v>
      </c>
      <c r="S7" s="5"/>
      <c r="T7" s="6">
        <f t="shared" ref="T7" si="6">IF(S7="TIDAK PERNAH",5,IF(S7="RINGAN",3,IF(S7="SEDANG",2,IF(S7="BERAT",1,0))))</f>
        <v>0</v>
      </c>
      <c r="U7" s="6">
        <f t="shared" ref="U7" si="7">SUM(K7,P7,R7,T7)</f>
        <v>0</v>
      </c>
      <c r="V7" s="7" t="str">
        <f t="shared" ref="V7" si="8">IF(U7=0,"-",IF(U7&gt;90,"Sangat Tinggi",IF(U7&gt;80,"Tinggi",IF(U7&gt;70,"Sedang",IF(U7&gt;60,"Rendah","Sangat Rendah")))))</f>
        <v>-</v>
      </c>
    </row>
    <row r="8" spans="1:22" x14ac:dyDescent="0.25">
      <c r="A8" s="8">
        <v>4</v>
      </c>
      <c r="B8" s="3"/>
      <c r="C8" s="72"/>
      <c r="D8" s="9"/>
      <c r="E8" s="6"/>
      <c r="F8" s="6"/>
      <c r="G8" s="52"/>
      <c r="H8" s="9"/>
      <c r="I8" s="9"/>
      <c r="J8" s="6"/>
      <c r="K8" s="4">
        <f t="shared" si="3"/>
        <v>0</v>
      </c>
      <c r="L8" s="10"/>
      <c r="M8" s="10"/>
      <c r="N8" s="8"/>
      <c r="O8" s="8"/>
      <c r="P8" s="2">
        <f>IF(F8="PELAKSANA",SUM(IF(L8="V",0,0),IF(M8="V",0,0),IF(N8="V",22.5,0),IF(O8="V",17.5,0)),IF(F8="FUNGSIONAL",SUM(IF(L8="V",0,0),IF(M8="V",15,0),IF(N8="V",15,0),IF(O8="V",10,0)),SUM(IF(L8="V",15,0),IF(M8="V",0,0),IF(N8="V",15,0),IF(O8="V",10,0))))</f>
        <v>0</v>
      </c>
      <c r="Q8" s="11"/>
      <c r="R8" s="6">
        <f t="shared" si="0"/>
        <v>0</v>
      </c>
      <c r="S8" s="5"/>
      <c r="T8" s="6">
        <f t="shared" si="1"/>
        <v>0</v>
      </c>
      <c r="U8" s="6">
        <f t="shared" si="4"/>
        <v>0</v>
      </c>
      <c r="V8" s="7" t="str">
        <f t="shared" si="2"/>
        <v>-</v>
      </c>
    </row>
    <row r="9" spans="1:22" s="1" customFormat="1" x14ac:dyDescent="0.25">
      <c r="A9" s="8">
        <v>5</v>
      </c>
      <c r="B9" s="3"/>
      <c r="C9" s="41"/>
      <c r="D9" s="9"/>
      <c r="E9" s="6"/>
      <c r="F9" s="6"/>
      <c r="G9" s="52"/>
      <c r="H9" s="9"/>
      <c r="I9" s="9"/>
      <c r="J9" s="6"/>
      <c r="K9" s="4">
        <f t="shared" si="3"/>
        <v>0</v>
      </c>
      <c r="L9" s="10"/>
      <c r="M9" s="10"/>
      <c r="N9" s="8"/>
      <c r="O9" s="8"/>
      <c r="P9" s="2">
        <f>IF(F9="PELAKSANA",SUM(IF(L9="V",0,0),IF(M9="V",0,0),IF(N9="V",22.5,0),IF(O9="V",17.5,0)),IF(F9="FUNGSIONAL",SUM(IF(L9="V",0,0),IF(M9="V",15,0),IF(N9="V",15,0),IF(O9="V",10,0)),SUM(IF(L9="V",15,0),IF(M9="V",0,0),IF(N9="V",15,0),IF(O9="V",10,0))))</f>
        <v>0</v>
      </c>
      <c r="Q9" s="11"/>
      <c r="R9" s="6">
        <f t="shared" si="0"/>
        <v>0</v>
      </c>
      <c r="S9" s="5"/>
      <c r="T9" s="6">
        <f t="shared" si="1"/>
        <v>0</v>
      </c>
      <c r="U9" s="6">
        <f t="shared" si="4"/>
        <v>0</v>
      </c>
      <c r="V9" s="7" t="str">
        <f t="shared" si="2"/>
        <v>-</v>
      </c>
    </row>
    <row r="10" spans="1:22" s="1" customFormat="1" x14ac:dyDescent="0.25">
      <c r="A10" s="8">
        <v>6</v>
      </c>
      <c r="B10" s="3"/>
      <c r="C10" s="41"/>
      <c r="D10" s="9"/>
      <c r="E10" s="6"/>
      <c r="F10" s="6"/>
      <c r="G10" s="52"/>
      <c r="H10" s="9"/>
      <c r="I10" s="9"/>
      <c r="J10" s="6"/>
      <c r="K10" s="4">
        <f t="shared" ref="K10:K25" si="9">IF(J10="S3",25,IF(J10="S2",20,IF(J10="S1/D4",15,IF(J10="D3",10, IF(J10="SMA/D1/D2",5,IF(J10="SMP/SD",1,0))))))</f>
        <v>0</v>
      </c>
      <c r="L10" s="10"/>
      <c r="M10" s="10"/>
      <c r="N10" s="8"/>
      <c r="O10" s="8"/>
      <c r="P10" s="2">
        <f>IF(F10="PELAKSANA",SUM(IF(L10="V",0,0),IF(M10="V",0,0),IF(N10="V",22.5,0),IF(O10="V",17.5,0)),IF(F10="FUNGSIONAL",SUM(IF(L10="V",0,0),IF(M10="V",15,0),IF(N10="V",15,0),IF(O10="V",10,0)),SUM(IF(L10="V",15,0),IF(M10="V",0,0),IF(N10="V",15,0),IF(O10="V",10,0))))</f>
        <v>0</v>
      </c>
      <c r="Q10" s="11"/>
      <c r="R10" s="6">
        <f t="shared" si="0"/>
        <v>0</v>
      </c>
      <c r="S10" s="5"/>
      <c r="T10" s="6">
        <f t="shared" ref="T10:T25" si="10">IF(S10="TIDAK PERNAH",5,IF(S10="RINGAN",3,IF(S10="SEDANG",2,IF(S10="BERAT",1,0))))</f>
        <v>0</v>
      </c>
      <c r="U10" s="6">
        <f t="shared" ref="U10:U25" si="11">SUM(K10,P10,R10,T10)</f>
        <v>0</v>
      </c>
      <c r="V10" s="7" t="str">
        <f t="shared" ref="V10:V25" si="12">IF(U10=0,"-",IF(U10&gt;90,"Sangat Tinggi",IF(U10&gt;80,"Tinggi",IF(U10&gt;70,"Sedang",IF(U10&gt;60,"Rendah","Sangat Rendah")))))</f>
        <v>-</v>
      </c>
    </row>
    <row r="11" spans="1:22" s="1" customFormat="1" ht="15" customHeight="1" x14ac:dyDescent="0.25">
      <c r="A11" s="8">
        <v>7</v>
      </c>
      <c r="B11" s="3"/>
      <c r="C11" s="41"/>
      <c r="D11" s="9"/>
      <c r="E11" s="6"/>
      <c r="F11" s="6"/>
      <c r="G11" s="52"/>
      <c r="H11" s="9"/>
      <c r="I11" s="9"/>
      <c r="J11" s="6"/>
      <c r="K11" s="4">
        <f t="shared" si="9"/>
        <v>0</v>
      </c>
      <c r="L11" s="10"/>
      <c r="M11" s="10"/>
      <c r="N11" s="8"/>
      <c r="O11" s="8"/>
      <c r="P11" s="2">
        <f>IF(F11="PELAKSANA",SUM(IF(L11="V",0,0),IF(M11="V",0,0),IF(N11="V",22.5,0),IF(O11="V",17.5,0)),IF(F11="FUNGSIONAL",SUM(IF(L11="V",0,0),IF(M11="V",15,0),IF(N11="V",15,0),IF(O11="V",10,0)),SUM(IF(L11="V",15,0),IF(M11="V",0,0),IF(N11="V",15,0),IF(O11="V",10,0))))</f>
        <v>0</v>
      </c>
      <c r="Q11" s="11"/>
      <c r="R11" s="6">
        <f t="shared" si="0"/>
        <v>0</v>
      </c>
      <c r="S11" s="5"/>
      <c r="T11" s="6">
        <f t="shared" si="10"/>
        <v>0</v>
      </c>
      <c r="U11" s="6">
        <f t="shared" si="11"/>
        <v>0</v>
      </c>
      <c r="V11" s="7" t="str">
        <f t="shared" si="12"/>
        <v>-</v>
      </c>
    </row>
    <row r="12" spans="1:22" s="1" customFormat="1" ht="15" customHeight="1" x14ac:dyDescent="0.25">
      <c r="A12" s="8">
        <v>8</v>
      </c>
      <c r="B12" s="3"/>
      <c r="C12" s="41"/>
      <c r="D12" s="9"/>
      <c r="E12" s="6"/>
      <c r="F12" s="6"/>
      <c r="G12" s="52"/>
      <c r="H12" s="9"/>
      <c r="I12" s="9"/>
      <c r="J12" s="6"/>
      <c r="K12" s="4">
        <f t="shared" si="9"/>
        <v>0</v>
      </c>
      <c r="L12" s="10"/>
      <c r="M12" s="10"/>
      <c r="N12" s="8"/>
      <c r="O12" s="8"/>
      <c r="P12" s="2">
        <f>IF(F12="PELAKSANA",SUM(IF(L12="V",0,0),IF(M12="V",0,0),IF(N12="V",22.5,0),IF(O12="V",17.5,0)),IF(F12="FUNGSIONAL",SUM(IF(L12="V",0,0),IF(M12="V",15,0),IF(N12="V",15,0),IF(O12="V",10,0)),SUM(IF(L12="V",15,0),IF(M12="V",0,0),IF(N12="V",15,0),IF(O12="V",10,0))))</f>
        <v>0</v>
      </c>
      <c r="Q12" s="11"/>
      <c r="R12" s="6">
        <f t="shared" si="0"/>
        <v>0</v>
      </c>
      <c r="S12" s="5"/>
      <c r="T12" s="6">
        <f t="shared" si="10"/>
        <v>0</v>
      </c>
      <c r="U12" s="6">
        <f t="shared" si="11"/>
        <v>0</v>
      </c>
      <c r="V12" s="7" t="str">
        <f t="shared" si="12"/>
        <v>-</v>
      </c>
    </row>
    <row r="13" spans="1:22" s="1" customFormat="1" ht="15" customHeight="1" x14ac:dyDescent="0.25">
      <c r="A13" s="8">
        <v>9</v>
      </c>
      <c r="B13" s="3"/>
      <c r="C13" s="41"/>
      <c r="D13" s="9"/>
      <c r="E13" s="6"/>
      <c r="F13" s="6"/>
      <c r="G13" s="52"/>
      <c r="H13" s="9"/>
      <c r="I13" s="9"/>
      <c r="J13" s="6"/>
      <c r="K13" s="4">
        <f t="shared" si="9"/>
        <v>0</v>
      </c>
      <c r="L13" s="10"/>
      <c r="M13" s="10"/>
      <c r="N13" s="8"/>
      <c r="O13" s="8"/>
      <c r="P13" s="2">
        <f>IF(F13="PELAKSANA",SUM(IF(L13="V",0,0),IF(M13="V",0,0),IF(N13="V",22.5,0),IF(O13="V",17.5,0)),IF(F13="FUNGSIONAL",SUM(IF(L13="V",0,0),IF(M13="V",15,0),IF(N13="V",15,0),IF(O13="V",10,0)),SUM(IF(L13="V",15,0),IF(M13="V",0,0),IF(N13="V",15,0),IF(O13="V",10,0))))</f>
        <v>0</v>
      </c>
      <c r="Q13" s="11"/>
      <c r="R13" s="6">
        <f t="shared" si="0"/>
        <v>0</v>
      </c>
      <c r="S13" s="5"/>
      <c r="T13" s="6">
        <f t="shared" si="10"/>
        <v>0</v>
      </c>
      <c r="U13" s="6">
        <f t="shared" si="11"/>
        <v>0</v>
      </c>
      <c r="V13" s="7" t="str">
        <f t="shared" si="12"/>
        <v>-</v>
      </c>
    </row>
    <row r="14" spans="1:22" s="1" customFormat="1" x14ac:dyDescent="0.25">
      <c r="A14" s="8">
        <v>10</v>
      </c>
      <c r="B14" s="3"/>
      <c r="C14" s="41"/>
      <c r="D14" s="9"/>
      <c r="E14" s="6"/>
      <c r="F14" s="6"/>
      <c r="G14" s="52"/>
      <c r="H14" s="9"/>
      <c r="I14" s="9"/>
      <c r="J14" s="6"/>
      <c r="K14" s="4">
        <f t="shared" si="9"/>
        <v>0</v>
      </c>
      <c r="L14" s="10"/>
      <c r="M14" s="10"/>
      <c r="N14" s="8"/>
      <c r="O14" s="8"/>
      <c r="P14" s="2">
        <f>IF(F14="PELAKSANA",SUM(IF(L14="V",0,0),IF(M14="V",0,0),IF(N14="V",22.5,0),IF(O14="V",17.5,0)),IF(F14="FUNGSIONAL",SUM(IF(L14="V",0,0),IF(M14="V",15,0),IF(N14="V",15,0),IF(O14="V",10,0)),SUM(IF(L14="V",15,0),IF(M14="V",0,0),IF(N14="V",15,0),IF(O14="V",10,0))))</f>
        <v>0</v>
      </c>
      <c r="Q14" s="11"/>
      <c r="R14" s="6">
        <f t="shared" si="0"/>
        <v>0</v>
      </c>
      <c r="S14" s="5"/>
      <c r="T14" s="6">
        <f t="shared" si="10"/>
        <v>0</v>
      </c>
      <c r="U14" s="6">
        <f t="shared" si="11"/>
        <v>0</v>
      </c>
      <c r="V14" s="7" t="str">
        <f t="shared" si="12"/>
        <v>-</v>
      </c>
    </row>
    <row r="15" spans="1:22" s="1" customFormat="1" ht="15" customHeight="1" x14ac:dyDescent="0.25">
      <c r="A15" s="8">
        <v>11</v>
      </c>
      <c r="B15" s="3"/>
      <c r="C15" s="41"/>
      <c r="D15" s="9"/>
      <c r="E15" s="6"/>
      <c r="F15" s="6"/>
      <c r="G15" s="52"/>
      <c r="H15" s="9"/>
      <c r="I15" s="9"/>
      <c r="J15" s="6"/>
      <c r="K15" s="4">
        <f t="shared" si="9"/>
        <v>0</v>
      </c>
      <c r="L15" s="10"/>
      <c r="M15" s="10"/>
      <c r="N15" s="8"/>
      <c r="O15" s="8"/>
      <c r="P15" s="2">
        <f>IF(F15="PELAKSANA",SUM(IF(L15="V",0,0),IF(M15="V",0,0),IF(N15="V",22.5,0),IF(O15="V",17.5,0)),IF(F15="FUNGSIONAL",SUM(IF(L15="V",0,0),IF(M15="V",15,0),IF(N15="V",15,0),IF(O15="V",10,0)),SUM(IF(L15="V",15,0),IF(M15="V",0,0),IF(N15="V",15,0),IF(O15="V",10,0))))</f>
        <v>0</v>
      </c>
      <c r="Q15" s="11"/>
      <c r="R15" s="6">
        <f t="shared" si="0"/>
        <v>0</v>
      </c>
      <c r="S15" s="5"/>
      <c r="T15" s="6">
        <f t="shared" si="10"/>
        <v>0</v>
      </c>
      <c r="U15" s="6">
        <f t="shared" si="11"/>
        <v>0</v>
      </c>
      <c r="V15" s="7" t="str">
        <f t="shared" si="12"/>
        <v>-</v>
      </c>
    </row>
    <row r="16" spans="1:22" s="1" customFormat="1" ht="15.75" customHeight="1" x14ac:dyDescent="0.25">
      <c r="A16" s="8">
        <v>12</v>
      </c>
      <c r="B16" s="3"/>
      <c r="C16" s="41"/>
      <c r="D16" s="9"/>
      <c r="E16" s="6"/>
      <c r="F16" s="6"/>
      <c r="G16" s="52"/>
      <c r="H16" s="9"/>
      <c r="I16" s="9"/>
      <c r="J16" s="6"/>
      <c r="K16" s="4">
        <f t="shared" si="9"/>
        <v>0</v>
      </c>
      <c r="L16" s="10"/>
      <c r="M16" s="10"/>
      <c r="N16" s="8"/>
      <c r="O16" s="8"/>
      <c r="P16" s="2">
        <f>IF(F16="PELAKSANA",SUM(IF(L16="V",0,0),IF(M16="V",0,0),IF(N16="V",22.5,0),IF(O16="V",17.5,0)),IF(F16="FUNGSIONAL",SUM(IF(L16="V",0,0),IF(M16="V",15,0),IF(N16="V",15,0),IF(O16="V",10,0)),SUM(IF(L16="V",15,0),IF(M16="V",0,0),IF(N16="V",15,0),IF(O16="V",10,0))))</f>
        <v>0</v>
      </c>
      <c r="Q16" s="11"/>
      <c r="R16" s="6">
        <f t="shared" si="0"/>
        <v>0</v>
      </c>
      <c r="S16" s="5"/>
      <c r="T16" s="6">
        <f t="shared" si="10"/>
        <v>0</v>
      </c>
      <c r="U16" s="6">
        <f t="shared" si="11"/>
        <v>0</v>
      </c>
      <c r="V16" s="7" t="str">
        <f t="shared" si="12"/>
        <v>-</v>
      </c>
    </row>
    <row r="17" spans="1:22" s="1" customFormat="1" ht="15" customHeight="1" x14ac:dyDescent="0.25">
      <c r="A17" s="8">
        <v>13</v>
      </c>
      <c r="B17" s="3"/>
      <c r="C17" s="41"/>
      <c r="D17" s="9"/>
      <c r="E17" s="6"/>
      <c r="F17" s="6"/>
      <c r="G17" s="52"/>
      <c r="H17" s="9"/>
      <c r="I17" s="9"/>
      <c r="J17" s="6"/>
      <c r="K17" s="4">
        <f t="shared" si="9"/>
        <v>0</v>
      </c>
      <c r="L17" s="10"/>
      <c r="M17" s="10"/>
      <c r="N17" s="8"/>
      <c r="O17" s="8"/>
      <c r="P17" s="2">
        <f>IF(F17="PELAKSANA",SUM(IF(L17="V",0,0),IF(M17="V",0,0),IF(N17="V",22.5,0),IF(O17="V",17.5,0)),IF(F17="FUNGSIONAL",SUM(IF(L17="V",0,0),IF(M17="V",15,0),IF(N17="V",15,0),IF(O17="V",10,0)),SUM(IF(L17="V",15,0),IF(M17="V",0,0),IF(N17="V",15,0),IF(O17="V",10,0))))</f>
        <v>0</v>
      </c>
      <c r="Q17" s="11"/>
      <c r="R17" s="6">
        <f t="shared" si="0"/>
        <v>0</v>
      </c>
      <c r="S17" s="5"/>
      <c r="T17" s="6">
        <f t="shared" si="10"/>
        <v>0</v>
      </c>
      <c r="U17" s="6">
        <f t="shared" si="11"/>
        <v>0</v>
      </c>
      <c r="V17" s="7" t="str">
        <f t="shared" si="12"/>
        <v>-</v>
      </c>
    </row>
    <row r="18" spans="1:22" s="1" customFormat="1" ht="15" customHeight="1" x14ac:dyDescent="0.25">
      <c r="A18" s="8">
        <v>14</v>
      </c>
      <c r="B18" s="3"/>
      <c r="C18" s="41"/>
      <c r="D18" s="9"/>
      <c r="E18" s="6"/>
      <c r="F18" s="6"/>
      <c r="G18" s="52"/>
      <c r="H18" s="9"/>
      <c r="I18" s="9"/>
      <c r="J18" s="6"/>
      <c r="K18" s="4">
        <f t="shared" si="9"/>
        <v>0</v>
      </c>
      <c r="L18" s="10"/>
      <c r="M18" s="10"/>
      <c r="N18" s="8"/>
      <c r="O18" s="8"/>
      <c r="P18" s="2">
        <f>IF(F18="PELAKSANA",SUM(IF(L18="V",0,0),IF(M18="V",0,0),IF(N18="V",22.5,0),IF(O18="V",17.5,0)),IF(F18="FUNGSIONAL",SUM(IF(L18="V",0,0),IF(M18="V",15,0),IF(N18="V",15,0),IF(O18="V",10,0)),SUM(IF(L18="V",15,0),IF(M18="V",0,0),IF(N18="V",15,0),IF(O18="V",10,0))))</f>
        <v>0</v>
      </c>
      <c r="Q18" s="11"/>
      <c r="R18" s="6">
        <f t="shared" si="0"/>
        <v>0</v>
      </c>
      <c r="S18" s="5"/>
      <c r="T18" s="6">
        <f t="shared" si="10"/>
        <v>0</v>
      </c>
      <c r="U18" s="6">
        <f t="shared" si="11"/>
        <v>0</v>
      </c>
      <c r="V18" s="7" t="str">
        <f t="shared" si="12"/>
        <v>-</v>
      </c>
    </row>
    <row r="19" spans="1:22" s="1" customFormat="1" ht="15" customHeight="1" x14ac:dyDescent="0.25">
      <c r="A19" s="8">
        <v>15</v>
      </c>
      <c r="B19" s="3"/>
      <c r="C19" s="41"/>
      <c r="D19" s="9"/>
      <c r="E19" s="6"/>
      <c r="F19" s="6"/>
      <c r="G19" s="52"/>
      <c r="H19" s="9"/>
      <c r="I19" s="9"/>
      <c r="J19" s="6"/>
      <c r="K19" s="4">
        <f t="shared" si="9"/>
        <v>0</v>
      </c>
      <c r="L19" s="10"/>
      <c r="M19" s="10"/>
      <c r="N19" s="8"/>
      <c r="O19" s="8"/>
      <c r="P19" s="2">
        <f>IF(F19="PELAKSANA",SUM(IF(L19="V",0,0),IF(M19="V",0,0),IF(N19="V",22.5,0),IF(O19="V",17.5,0)),IF(F19="FUNGSIONAL",SUM(IF(L19="V",0,0),IF(M19="V",15,0),IF(N19="V",15,0),IF(O19="V",10,0)),SUM(IF(L19="V",15,0),IF(M19="V",0,0),IF(N19="V",15,0),IF(O19="V",10,0))))</f>
        <v>0</v>
      </c>
      <c r="Q19" s="11"/>
      <c r="R19" s="6">
        <f t="shared" si="0"/>
        <v>0</v>
      </c>
      <c r="S19" s="5"/>
      <c r="T19" s="6">
        <f t="shared" si="10"/>
        <v>0</v>
      </c>
      <c r="U19" s="6">
        <f t="shared" si="11"/>
        <v>0</v>
      </c>
      <c r="V19" s="7" t="str">
        <f t="shared" si="12"/>
        <v>-</v>
      </c>
    </row>
    <row r="20" spans="1:22" s="1" customFormat="1" ht="15.75" customHeight="1" x14ac:dyDescent="0.25">
      <c r="A20" s="8">
        <v>16</v>
      </c>
      <c r="B20" s="3"/>
      <c r="C20" s="41"/>
      <c r="D20" s="9"/>
      <c r="E20" s="6"/>
      <c r="F20" s="6"/>
      <c r="G20" s="52"/>
      <c r="H20" s="9"/>
      <c r="I20" s="9"/>
      <c r="J20" s="6"/>
      <c r="K20" s="4">
        <f t="shared" si="9"/>
        <v>0</v>
      </c>
      <c r="L20" s="10"/>
      <c r="M20" s="10"/>
      <c r="N20" s="8"/>
      <c r="O20" s="8"/>
      <c r="P20" s="2">
        <f>IF(F20="PELAKSANA",SUM(IF(L20="V",0,0),IF(M20="V",0,0),IF(N20="V",22.5,0),IF(O20="V",17.5,0)),IF(F20="FUNGSIONAL",SUM(IF(L20="V",0,0),IF(M20="V",15,0),IF(N20="V",15,0),IF(O20="V",10,0)),SUM(IF(L20="V",15,0),IF(M20="V",0,0),IF(N20="V",15,0),IF(O20="V",10,0))))</f>
        <v>0</v>
      </c>
      <c r="Q20" s="11"/>
      <c r="R20" s="6">
        <f t="shared" si="0"/>
        <v>0</v>
      </c>
      <c r="S20" s="5"/>
      <c r="T20" s="6">
        <f t="shared" si="10"/>
        <v>0</v>
      </c>
      <c r="U20" s="6">
        <f t="shared" si="11"/>
        <v>0</v>
      </c>
      <c r="V20" s="7" t="str">
        <f t="shared" si="12"/>
        <v>-</v>
      </c>
    </row>
    <row r="21" spans="1:22" s="1" customFormat="1" ht="15.75" customHeight="1" x14ac:dyDescent="0.25">
      <c r="A21" s="8">
        <v>17</v>
      </c>
      <c r="B21" s="3"/>
      <c r="C21" s="41"/>
      <c r="D21" s="9"/>
      <c r="E21" s="6"/>
      <c r="F21" s="6"/>
      <c r="G21" s="52"/>
      <c r="H21" s="9"/>
      <c r="I21" s="9"/>
      <c r="J21" s="6"/>
      <c r="K21" s="4">
        <f t="shared" si="9"/>
        <v>0</v>
      </c>
      <c r="L21" s="10"/>
      <c r="M21" s="10"/>
      <c r="N21" s="8"/>
      <c r="O21" s="8"/>
      <c r="P21" s="2">
        <f>IF(F21="PELAKSANA",SUM(IF(L21="V",0,0),IF(M21="V",0,0),IF(N21="V",22.5,0),IF(O21="V",17.5,0)),IF(F21="FUNGSIONAL",SUM(IF(L21="V",0,0),IF(M21="V",15,0),IF(N21="V",15,0),IF(O21="V",10,0)),SUM(IF(L21="V",15,0),IF(M21="V",0,0),IF(N21="V",15,0),IF(O21="V",10,0))))</f>
        <v>0</v>
      </c>
      <c r="Q21" s="11"/>
      <c r="R21" s="6">
        <f t="shared" si="0"/>
        <v>0</v>
      </c>
      <c r="S21" s="5"/>
      <c r="T21" s="6">
        <f t="shared" si="10"/>
        <v>0</v>
      </c>
      <c r="U21" s="6">
        <f t="shared" si="11"/>
        <v>0</v>
      </c>
      <c r="V21" s="7" t="str">
        <f t="shared" si="12"/>
        <v>-</v>
      </c>
    </row>
    <row r="22" spans="1:22" s="1" customFormat="1" ht="15.75" customHeight="1" x14ac:dyDescent="0.25">
      <c r="A22" s="8">
        <v>18</v>
      </c>
      <c r="B22" s="3"/>
      <c r="C22" s="41"/>
      <c r="D22" s="9"/>
      <c r="E22" s="6"/>
      <c r="F22" s="6"/>
      <c r="G22" s="52"/>
      <c r="H22" s="9"/>
      <c r="I22" s="9"/>
      <c r="J22" s="6"/>
      <c r="K22" s="4">
        <f t="shared" si="9"/>
        <v>0</v>
      </c>
      <c r="L22" s="10"/>
      <c r="M22" s="10"/>
      <c r="N22" s="8"/>
      <c r="O22" s="8"/>
      <c r="P22" s="2">
        <f>IF(F22="PELAKSANA",SUM(IF(L22="V",0,0),IF(M22="V",0,0),IF(N22="V",22.5,0),IF(O22="V",17.5,0)),IF(F22="FUNGSIONAL",SUM(IF(L22="V",0,0),IF(M22="V",15,0),IF(N22="V",15,0),IF(O22="V",10,0)),SUM(IF(L22="V",15,0),IF(M22="V",0,0),IF(N22="V",15,0),IF(O22="V",10,0))))</f>
        <v>0</v>
      </c>
      <c r="Q22" s="11"/>
      <c r="R22" s="6">
        <f t="shared" si="0"/>
        <v>0</v>
      </c>
      <c r="S22" s="5"/>
      <c r="T22" s="6">
        <f t="shared" si="10"/>
        <v>0</v>
      </c>
      <c r="U22" s="6">
        <f t="shared" si="11"/>
        <v>0</v>
      </c>
      <c r="V22" s="7" t="str">
        <f t="shared" si="12"/>
        <v>-</v>
      </c>
    </row>
    <row r="23" spans="1:22" s="1" customFormat="1" ht="15.75" customHeight="1" x14ac:dyDescent="0.25">
      <c r="A23" s="8">
        <v>19</v>
      </c>
      <c r="B23" s="3"/>
      <c r="C23" s="41"/>
      <c r="D23" s="9"/>
      <c r="E23" s="6"/>
      <c r="F23" s="6"/>
      <c r="G23" s="52"/>
      <c r="H23" s="9"/>
      <c r="I23" s="9"/>
      <c r="J23" s="6"/>
      <c r="K23" s="4">
        <f t="shared" si="9"/>
        <v>0</v>
      </c>
      <c r="L23" s="10"/>
      <c r="M23" s="10"/>
      <c r="N23" s="8"/>
      <c r="O23" s="8"/>
      <c r="P23" s="2">
        <f>IF(F23="PELAKSANA",SUM(IF(L23="V",0,0),IF(M23="V",0,0),IF(N23="V",22.5,0),IF(O23="V",17.5,0)),IF(F23="FUNGSIONAL",SUM(IF(L23="V",0,0),IF(M23="V",15,0),IF(N23="V",15,0),IF(O23="V",10,0)),SUM(IF(L23="V",15,0),IF(M23="V",0,0),IF(N23="V",15,0),IF(O23="V",10,0))))</f>
        <v>0</v>
      </c>
      <c r="Q23" s="11"/>
      <c r="R23" s="6">
        <f t="shared" si="0"/>
        <v>0</v>
      </c>
      <c r="S23" s="5"/>
      <c r="T23" s="6">
        <f t="shared" si="10"/>
        <v>0</v>
      </c>
      <c r="U23" s="6">
        <f t="shared" si="11"/>
        <v>0</v>
      </c>
      <c r="V23" s="7" t="str">
        <f t="shared" si="12"/>
        <v>-</v>
      </c>
    </row>
    <row r="24" spans="1:22" s="1" customFormat="1" ht="15.75" customHeight="1" x14ac:dyDescent="0.25">
      <c r="A24" s="8">
        <v>20</v>
      </c>
      <c r="B24" s="3"/>
      <c r="C24" s="41"/>
      <c r="D24" s="9"/>
      <c r="E24" s="6"/>
      <c r="F24" s="6"/>
      <c r="G24" s="52"/>
      <c r="H24" s="9"/>
      <c r="I24" s="9"/>
      <c r="J24" s="6"/>
      <c r="K24" s="4">
        <f t="shared" si="9"/>
        <v>0</v>
      </c>
      <c r="L24" s="10"/>
      <c r="M24" s="10"/>
      <c r="N24" s="8"/>
      <c r="O24" s="8"/>
      <c r="P24" s="2">
        <f>IF(F24="PELAKSANA",SUM(IF(L24="V",0,0),IF(M24="V",0,0),IF(N24="V",22.5,0),IF(O24="V",17.5,0)),IF(F24="FUNGSIONAL",SUM(IF(L24="V",0,0),IF(M24="V",15,0),IF(N24="V",15,0),IF(O24="V",10,0)),SUM(IF(L24="V",15,0),IF(M24="V",0,0),IF(N24="V",15,0),IF(O24="V",10,0))))</f>
        <v>0</v>
      </c>
      <c r="Q24" s="11"/>
      <c r="R24" s="6">
        <f t="shared" si="0"/>
        <v>0</v>
      </c>
      <c r="S24" s="5"/>
      <c r="T24" s="6">
        <f t="shared" si="10"/>
        <v>0</v>
      </c>
      <c r="U24" s="6">
        <f t="shared" si="11"/>
        <v>0</v>
      </c>
      <c r="V24" s="7" t="str">
        <f t="shared" si="12"/>
        <v>-</v>
      </c>
    </row>
    <row r="25" spans="1:22" s="1" customFormat="1" ht="15" customHeight="1" x14ac:dyDescent="0.25">
      <c r="A25" s="8">
        <v>21</v>
      </c>
      <c r="B25" s="3"/>
      <c r="C25" s="41"/>
      <c r="D25" s="9"/>
      <c r="E25" s="6"/>
      <c r="F25" s="6"/>
      <c r="G25" s="52"/>
      <c r="H25" s="9"/>
      <c r="I25" s="9"/>
      <c r="J25" s="6"/>
      <c r="K25" s="4">
        <f t="shared" si="9"/>
        <v>0</v>
      </c>
      <c r="L25" s="10"/>
      <c r="M25" s="10"/>
      <c r="N25" s="8"/>
      <c r="O25" s="8"/>
      <c r="P25" s="2">
        <f>IF(F25="PELAKSANA",SUM(IF(L25="V",0,0),IF(M25="V",0,0),IF(N25="V",22.5,0),IF(O25="V",17.5,0)),IF(F25="FUNGSIONAL",SUM(IF(L25="V",0,0),IF(M25="V",15,0),IF(N25="V",15,0),IF(O25="V",10,0)),SUM(IF(L25="V",15,0),IF(M25="V",0,0),IF(N25="V",15,0),IF(O25="V",10,0))))</f>
        <v>0</v>
      </c>
      <c r="Q25" s="11"/>
      <c r="R25" s="6">
        <f t="shared" si="0"/>
        <v>0</v>
      </c>
      <c r="S25" s="5"/>
      <c r="T25" s="6">
        <f t="shared" si="10"/>
        <v>0</v>
      </c>
      <c r="U25" s="6">
        <f t="shared" si="11"/>
        <v>0</v>
      </c>
      <c r="V25" s="7" t="str">
        <f t="shared" si="12"/>
        <v>-</v>
      </c>
    </row>
    <row r="26" spans="1:22" ht="15" customHeight="1" x14ac:dyDescent="0.25">
      <c r="A26" s="8">
        <v>22</v>
      </c>
      <c r="B26" s="3"/>
      <c r="C26" s="41"/>
      <c r="D26" s="9"/>
      <c r="E26" s="6"/>
      <c r="F26" s="6"/>
      <c r="G26" s="52"/>
      <c r="H26" s="9"/>
      <c r="I26" s="9"/>
      <c r="J26" s="6"/>
      <c r="K26" s="4">
        <f t="shared" si="3"/>
        <v>0</v>
      </c>
      <c r="L26" s="10"/>
      <c r="M26" s="10"/>
      <c r="N26" s="8"/>
      <c r="O26" s="8"/>
      <c r="P26" s="2">
        <f>IF(F26="PELAKSANA",SUM(IF(L26="V",0,0),IF(M26="V",0,0),IF(N26="V",22.5,0),IF(O26="V",17.5,0)),IF(F26="FUNGSIONAL",SUM(IF(L26="V",0,0),IF(M26="V",15,0),IF(N26="V",15,0),IF(O26="V",10,0)),SUM(IF(L26="V",15,0),IF(M26="V",0,0),IF(N26="V",15,0),IF(O26="V",10,0))))</f>
        <v>0</v>
      </c>
      <c r="Q26" s="11"/>
      <c r="R26" s="6">
        <f t="shared" si="0"/>
        <v>0</v>
      </c>
      <c r="S26" s="5"/>
      <c r="T26" s="6">
        <f t="shared" si="1"/>
        <v>0</v>
      </c>
      <c r="U26" s="6">
        <f t="shared" si="4"/>
        <v>0</v>
      </c>
      <c r="V26" s="7" t="str">
        <f t="shared" si="2"/>
        <v>-</v>
      </c>
    </row>
    <row r="27" spans="1:22" s="1" customFormat="1" ht="15" customHeight="1" x14ac:dyDescent="0.25">
      <c r="A27" s="8">
        <v>23</v>
      </c>
      <c r="B27" s="3"/>
      <c r="C27" s="41"/>
      <c r="D27" s="9"/>
      <c r="E27" s="6"/>
      <c r="F27" s="6"/>
      <c r="G27" s="52"/>
      <c r="H27" s="9"/>
      <c r="I27" s="9"/>
      <c r="J27" s="6"/>
      <c r="K27" s="4">
        <f t="shared" si="3"/>
        <v>0</v>
      </c>
      <c r="L27" s="10"/>
      <c r="M27" s="10"/>
      <c r="N27" s="8"/>
      <c r="O27" s="8"/>
      <c r="P27" s="2">
        <f>IF(F27="PELAKSANA",SUM(IF(L27="V",0,0),IF(M27="V",0,0),IF(N27="V",22.5,0),IF(O27="V",17.5,0)),IF(F27="FUNGSIONAL",SUM(IF(L27="V",0,0),IF(M27="V",15,0),IF(N27="V",15,0),IF(O27="V",10,0)),SUM(IF(L27="V",15,0),IF(M27="V",0,0),IF(N27="V",15,0),IF(O27="V",10,0))))</f>
        <v>0</v>
      </c>
      <c r="Q27" s="11"/>
      <c r="R27" s="6">
        <f t="shared" si="0"/>
        <v>0</v>
      </c>
      <c r="S27" s="5"/>
      <c r="T27" s="6">
        <f t="shared" si="1"/>
        <v>0</v>
      </c>
      <c r="U27" s="6">
        <f t="shared" si="4"/>
        <v>0</v>
      </c>
      <c r="V27" s="7" t="str">
        <f t="shared" si="2"/>
        <v>-</v>
      </c>
    </row>
    <row r="28" spans="1:22" ht="15" customHeight="1" x14ac:dyDescent="0.25">
      <c r="A28" s="8">
        <v>24</v>
      </c>
      <c r="B28" s="3"/>
      <c r="C28" s="41"/>
      <c r="D28" s="9"/>
      <c r="E28" s="6"/>
      <c r="F28" s="6"/>
      <c r="G28" s="52"/>
      <c r="H28" s="9"/>
      <c r="I28" s="9"/>
      <c r="J28" s="6"/>
      <c r="K28" s="4">
        <f t="shared" si="3"/>
        <v>0</v>
      </c>
      <c r="L28" s="10"/>
      <c r="M28" s="10"/>
      <c r="N28" s="8"/>
      <c r="O28" s="8"/>
      <c r="P28" s="2">
        <f>IF(F28="PELAKSANA",SUM(IF(L28="V",0,0),IF(M28="V",0,0),IF(N28="V",22.5,0),IF(O28="V",17.5,0)),IF(F28="FUNGSIONAL",SUM(IF(L28="V",0,0),IF(M28="V",15,0),IF(N28="V",15,0),IF(O28="V",10,0)),SUM(IF(L28="V",15,0),IF(M28="V",0,0),IF(N28="V",15,0),IF(O28="V",10,0))))</f>
        <v>0</v>
      </c>
      <c r="Q28" s="11"/>
      <c r="R28" s="6">
        <f t="shared" si="0"/>
        <v>0</v>
      </c>
      <c r="S28" s="5"/>
      <c r="T28" s="6">
        <f t="shared" si="1"/>
        <v>0</v>
      </c>
      <c r="U28" s="6">
        <f t="shared" si="4"/>
        <v>0</v>
      </c>
      <c r="V28" s="7" t="str">
        <f t="shared" si="2"/>
        <v>-</v>
      </c>
    </row>
    <row r="29" spans="1:22" ht="15" customHeight="1" x14ac:dyDescent="0.25">
      <c r="A29" s="8">
        <v>25</v>
      </c>
      <c r="B29" s="3"/>
      <c r="C29" s="41"/>
      <c r="D29" s="9"/>
      <c r="E29" s="6"/>
      <c r="F29" s="6"/>
      <c r="G29" s="52"/>
      <c r="H29" s="9"/>
      <c r="I29" s="9"/>
      <c r="J29" s="6"/>
      <c r="K29" s="4">
        <f t="shared" si="3"/>
        <v>0</v>
      </c>
      <c r="L29" s="10"/>
      <c r="M29" s="10"/>
      <c r="N29" s="8"/>
      <c r="O29" s="8"/>
      <c r="P29" s="2">
        <f>IF(F29="PELAKSANA",SUM(IF(L29="V",0,0),IF(M29="V",0,0),IF(N29="V",22.5,0),IF(O29="V",17.5,0)),IF(F29="FUNGSIONAL",SUM(IF(L29="V",0,0),IF(M29="V",15,0),IF(N29="V",15,0),IF(O29="V",10,0)),SUM(IF(L29="V",15,0),IF(M29="V",0,0),IF(N29="V",15,0),IF(O29="V",10,0))))</f>
        <v>0</v>
      </c>
      <c r="Q29" s="11"/>
      <c r="R29" s="6">
        <f t="shared" si="0"/>
        <v>0</v>
      </c>
      <c r="S29" s="5"/>
      <c r="T29" s="6">
        <f t="shared" si="1"/>
        <v>0</v>
      </c>
      <c r="U29" s="6">
        <f t="shared" si="4"/>
        <v>0</v>
      </c>
      <c r="V29" s="7" t="str">
        <f t="shared" si="2"/>
        <v>-</v>
      </c>
    </row>
    <row r="30" spans="1:22" ht="15" customHeight="1" x14ac:dyDescent="0.25">
      <c r="A30" s="8">
        <v>26</v>
      </c>
      <c r="B30" s="3"/>
      <c r="C30" s="41"/>
      <c r="D30" s="9"/>
      <c r="E30" s="6"/>
      <c r="F30" s="6"/>
      <c r="G30" s="52"/>
      <c r="H30" s="9"/>
      <c r="I30" s="9"/>
      <c r="J30" s="6"/>
      <c r="K30" s="4">
        <f t="shared" si="3"/>
        <v>0</v>
      </c>
      <c r="L30" s="10"/>
      <c r="M30" s="10"/>
      <c r="N30" s="8"/>
      <c r="O30" s="8"/>
      <c r="P30" s="2">
        <f>IF(F30="PELAKSANA",SUM(IF(L30="V",0,0),IF(M30="V",0,0),IF(N30="V",22.5,0),IF(O30="V",17.5,0)),IF(F30="FUNGSIONAL",SUM(IF(L30="V",0,0),IF(M30="V",15,0),IF(N30="V",15,0),IF(O30="V",10,0)),SUM(IF(L30="V",15,0),IF(M30="V",0,0),IF(N30="V",15,0),IF(O30="V",10,0))))</f>
        <v>0</v>
      </c>
      <c r="Q30" s="11"/>
      <c r="R30" s="6">
        <f t="shared" si="0"/>
        <v>0</v>
      </c>
      <c r="S30" s="5"/>
      <c r="T30" s="6">
        <f t="shared" si="1"/>
        <v>0</v>
      </c>
      <c r="U30" s="6">
        <f t="shared" si="4"/>
        <v>0</v>
      </c>
      <c r="V30" s="7" t="str">
        <f t="shared" si="2"/>
        <v>-</v>
      </c>
    </row>
    <row r="31" spans="1:22" ht="15" customHeight="1" x14ac:dyDescent="0.25">
      <c r="A31" s="8">
        <v>27</v>
      </c>
      <c r="B31" s="3"/>
      <c r="C31" s="41"/>
      <c r="D31" s="9"/>
      <c r="E31" s="6"/>
      <c r="F31" s="6"/>
      <c r="G31" s="52"/>
      <c r="H31" s="9"/>
      <c r="I31" s="9"/>
      <c r="J31" s="6"/>
      <c r="K31" s="4">
        <f t="shared" si="3"/>
        <v>0</v>
      </c>
      <c r="L31" s="10"/>
      <c r="M31" s="10"/>
      <c r="N31" s="8"/>
      <c r="O31" s="8"/>
      <c r="P31" s="2">
        <f>IF(F31="PELAKSANA",SUM(IF(L31="V",0,0),IF(M31="V",0,0),IF(N31="V",22.5,0),IF(O31="V",17.5,0)),IF(F31="FUNGSIONAL",SUM(IF(L31="V",0,0),IF(M31="V",15,0),IF(N31="V",15,0),IF(O31="V",10,0)),SUM(IF(L31="V",15,0),IF(M31="V",0,0),IF(N31="V",15,0),IF(O31="V",10,0))))</f>
        <v>0</v>
      </c>
      <c r="Q31" s="11"/>
      <c r="R31" s="6">
        <f t="shared" si="0"/>
        <v>0</v>
      </c>
      <c r="S31" s="5"/>
      <c r="T31" s="6">
        <f t="shared" si="1"/>
        <v>0</v>
      </c>
      <c r="U31" s="6">
        <f t="shared" si="4"/>
        <v>0</v>
      </c>
      <c r="V31" s="7" t="str">
        <f t="shared" si="2"/>
        <v>-</v>
      </c>
    </row>
    <row r="32" spans="1:22" s="1" customFormat="1" ht="15" customHeight="1" x14ac:dyDescent="0.25">
      <c r="A32" s="8">
        <v>28</v>
      </c>
      <c r="B32" s="3"/>
      <c r="C32" s="41"/>
      <c r="D32" s="9"/>
      <c r="E32" s="6"/>
      <c r="F32" s="6"/>
      <c r="G32" s="52"/>
      <c r="H32" s="9"/>
      <c r="I32" s="9"/>
      <c r="J32" s="6"/>
      <c r="K32" s="4">
        <f t="shared" si="3"/>
        <v>0</v>
      </c>
      <c r="L32" s="10"/>
      <c r="M32" s="10"/>
      <c r="N32" s="8"/>
      <c r="O32" s="8"/>
      <c r="P32" s="2">
        <f>IF(F32="PELAKSANA",SUM(IF(L32="V",0,0),IF(M32="V",0,0),IF(N32="V",22.5,0),IF(O32="V",17.5,0)),IF(F32="FUNGSIONAL",SUM(IF(L32="V",0,0),IF(M32="V",15,0),IF(N32="V",15,0),IF(O32="V",10,0)),SUM(IF(L32="V",15,0),IF(M32="V",0,0),IF(N32="V",15,0),IF(O32="V",10,0))))</f>
        <v>0</v>
      </c>
      <c r="Q32" s="11"/>
      <c r="R32" s="6">
        <f t="shared" si="0"/>
        <v>0</v>
      </c>
      <c r="S32" s="5"/>
      <c r="T32" s="6">
        <f t="shared" si="1"/>
        <v>0</v>
      </c>
      <c r="U32" s="6">
        <f t="shared" si="4"/>
        <v>0</v>
      </c>
      <c r="V32" s="7"/>
    </row>
    <row r="33" spans="1:22" s="1" customFormat="1" ht="15" customHeight="1" x14ac:dyDescent="0.25">
      <c r="A33" s="8">
        <v>29</v>
      </c>
      <c r="B33" s="3"/>
      <c r="C33" s="41"/>
      <c r="D33" s="9"/>
      <c r="E33" s="6"/>
      <c r="F33" s="6"/>
      <c r="G33" s="52"/>
      <c r="H33" s="9"/>
      <c r="I33" s="9"/>
      <c r="J33" s="6"/>
      <c r="K33" s="4">
        <f t="shared" si="3"/>
        <v>0</v>
      </c>
      <c r="L33" s="10"/>
      <c r="M33" s="10"/>
      <c r="N33" s="8"/>
      <c r="O33" s="8"/>
      <c r="P33" s="2">
        <f>IF(F33="PELAKSANA",SUM(IF(L33="V",0,0),IF(M33="V",0,0),IF(N33="V",22.5,0),IF(O33="V",17.5,0)),IF(F33="FUNGSIONAL",SUM(IF(L33="V",0,0),IF(M33="V",15,0),IF(N33="V",15,0),IF(O33="V",10,0)),SUM(IF(L33="V",15,0),IF(M33="V",0,0),IF(N33="V",15,0),IF(O33="V",10,0))))</f>
        <v>0</v>
      </c>
      <c r="Q33" s="11"/>
      <c r="R33" s="6">
        <f t="shared" si="0"/>
        <v>0</v>
      </c>
      <c r="S33" s="5"/>
      <c r="T33" s="6">
        <f t="shared" si="1"/>
        <v>0</v>
      </c>
      <c r="U33" s="6">
        <f t="shared" si="4"/>
        <v>0</v>
      </c>
      <c r="V33" s="7"/>
    </row>
    <row r="34" spans="1:22" s="1" customFormat="1" ht="15" customHeight="1" x14ac:dyDescent="0.25">
      <c r="A34" s="8">
        <v>30</v>
      </c>
      <c r="B34" s="3"/>
      <c r="C34" s="41"/>
      <c r="D34" s="9"/>
      <c r="E34" s="6"/>
      <c r="F34" s="6"/>
      <c r="G34" s="52"/>
      <c r="H34" s="9"/>
      <c r="I34" s="9"/>
      <c r="J34" s="6"/>
      <c r="K34" s="4">
        <f t="shared" si="3"/>
        <v>0</v>
      </c>
      <c r="L34" s="10"/>
      <c r="M34" s="10"/>
      <c r="N34" s="8"/>
      <c r="O34" s="8"/>
      <c r="P34" s="2">
        <f>IF(F34="PELAKSANA",SUM(IF(L34="V",0,0),IF(M34="V",0,0),IF(N34="V",22.5,0),IF(O34="V",17.5,0)),IF(F34="FUNGSIONAL",SUM(IF(L34="V",0,0),IF(M34="V",15,0),IF(N34="V",15,0),IF(O34="V",10,0)),SUM(IF(L34="V",15,0),IF(M34="V",0,0),IF(N34="V",15,0),IF(O34="V",10,0))))</f>
        <v>0</v>
      </c>
      <c r="Q34" s="11"/>
      <c r="R34" s="6">
        <f t="shared" si="0"/>
        <v>0</v>
      </c>
      <c r="S34" s="5"/>
      <c r="T34" s="6">
        <f t="shared" si="1"/>
        <v>0</v>
      </c>
      <c r="U34" s="6">
        <f t="shared" si="4"/>
        <v>0</v>
      </c>
      <c r="V34" s="7"/>
    </row>
    <row r="35" spans="1:22" s="1" customFormat="1" ht="15" customHeight="1" x14ac:dyDescent="0.25">
      <c r="A35" s="8">
        <v>31</v>
      </c>
      <c r="B35" s="3"/>
      <c r="C35" s="41"/>
      <c r="D35" s="9"/>
      <c r="E35" s="6"/>
      <c r="F35" s="6"/>
      <c r="G35" s="52"/>
      <c r="H35" s="9"/>
      <c r="I35" s="9"/>
      <c r="J35" s="6"/>
      <c r="K35" s="4">
        <f t="shared" si="3"/>
        <v>0</v>
      </c>
      <c r="L35" s="10"/>
      <c r="M35" s="10"/>
      <c r="N35" s="8"/>
      <c r="O35" s="8"/>
      <c r="P35" s="2">
        <f>IF(F35="PELAKSANA",SUM(IF(L35="V",0,0),IF(M35="V",0,0),IF(N35="V",22.5,0),IF(O35="V",17.5,0)),IF(F35="FUNGSIONAL",SUM(IF(L35="V",0,0),IF(M35="V",15,0),IF(N35="V",15,0),IF(O35="V",10,0)),SUM(IF(L35="V",15,0),IF(M35="V",0,0),IF(N35="V",15,0),IF(O35="V",10,0))))</f>
        <v>0</v>
      </c>
      <c r="Q35" s="11"/>
      <c r="R35" s="6">
        <f t="shared" si="0"/>
        <v>0</v>
      </c>
      <c r="S35" s="5"/>
      <c r="T35" s="6">
        <f t="shared" si="1"/>
        <v>0</v>
      </c>
      <c r="U35" s="6">
        <f t="shared" si="4"/>
        <v>0</v>
      </c>
      <c r="V35" s="7"/>
    </row>
    <row r="36" spans="1:22" s="1" customFormat="1" ht="15" customHeight="1" x14ac:dyDescent="0.25">
      <c r="A36" s="8">
        <v>32</v>
      </c>
      <c r="B36" s="3"/>
      <c r="C36" s="41"/>
      <c r="D36" s="9"/>
      <c r="E36" s="6"/>
      <c r="F36" s="6"/>
      <c r="G36" s="52"/>
      <c r="H36" s="9"/>
      <c r="I36" s="9"/>
      <c r="J36" s="6"/>
      <c r="K36" s="4">
        <f t="shared" si="3"/>
        <v>0</v>
      </c>
      <c r="L36" s="10"/>
      <c r="M36" s="10"/>
      <c r="N36" s="8"/>
      <c r="O36" s="8"/>
      <c r="P36" s="2">
        <f>IF(F36="PELAKSANA",SUM(IF(L36="V",0,0),IF(M36="V",0,0),IF(N36="V",22.5,0),IF(O36="V",17.5,0)),IF(F36="FUNGSIONAL",SUM(IF(L36="V",0,0),IF(M36="V",15,0),IF(N36="V",15,0),IF(O36="V",10,0)),SUM(IF(L36="V",15,0),IF(M36="V",0,0),IF(N36="V",15,0),IF(O36="V",10,0))))</f>
        <v>0</v>
      </c>
      <c r="Q36" s="11"/>
      <c r="R36" s="6">
        <f t="shared" si="0"/>
        <v>0</v>
      </c>
      <c r="S36" s="5"/>
      <c r="T36" s="6">
        <f t="shared" si="1"/>
        <v>0</v>
      </c>
      <c r="U36" s="6">
        <f t="shared" si="4"/>
        <v>0</v>
      </c>
      <c r="V36" s="7"/>
    </row>
    <row r="37" spans="1:22" s="1" customFormat="1" ht="15" customHeight="1" x14ac:dyDescent="0.25">
      <c r="A37" s="8">
        <v>33</v>
      </c>
      <c r="B37" s="3"/>
      <c r="C37" s="41"/>
      <c r="D37" s="9"/>
      <c r="E37" s="6"/>
      <c r="F37" s="6"/>
      <c r="G37" s="52"/>
      <c r="H37" s="9"/>
      <c r="I37" s="9"/>
      <c r="J37" s="6"/>
      <c r="K37" s="4">
        <f t="shared" si="3"/>
        <v>0</v>
      </c>
      <c r="L37" s="10"/>
      <c r="M37" s="10"/>
      <c r="N37" s="8"/>
      <c r="O37" s="8"/>
      <c r="P37" s="2">
        <f>IF(F37="PELAKSANA",SUM(IF(L37="V",0,0),IF(M37="V",0,0),IF(N37="V",22.5,0),IF(O37="V",17.5,0)),IF(F37="FUNGSIONAL",SUM(IF(L37="V",0,0),IF(M37="V",15,0),IF(N37="V",15,0),IF(O37="V",10,0)),SUM(IF(L37="V",15,0),IF(M37="V",0,0),IF(N37="V",15,0),IF(O37="V",10,0))))</f>
        <v>0</v>
      </c>
      <c r="Q37" s="11"/>
      <c r="R37" s="6">
        <f t="shared" si="0"/>
        <v>0</v>
      </c>
      <c r="S37" s="5"/>
      <c r="T37" s="6">
        <f t="shared" si="1"/>
        <v>0</v>
      </c>
      <c r="U37" s="6">
        <f t="shared" si="4"/>
        <v>0</v>
      </c>
      <c r="V37" s="7"/>
    </row>
    <row r="38" spans="1:22" s="1" customFormat="1" ht="15" customHeight="1" x14ac:dyDescent="0.25">
      <c r="A38" s="8">
        <v>34</v>
      </c>
      <c r="B38" s="3"/>
      <c r="C38" s="41"/>
      <c r="D38" s="9"/>
      <c r="E38" s="6"/>
      <c r="F38" s="6"/>
      <c r="G38" s="52"/>
      <c r="H38" s="9"/>
      <c r="I38" s="9"/>
      <c r="J38" s="6"/>
      <c r="K38" s="4">
        <f t="shared" si="3"/>
        <v>0</v>
      </c>
      <c r="L38" s="10"/>
      <c r="M38" s="10"/>
      <c r="N38" s="8"/>
      <c r="O38" s="8"/>
      <c r="P38" s="2">
        <f>IF(F38="PELAKSANA",SUM(IF(L38="V",0,0),IF(M38="V",0,0),IF(N38="V",22.5,0),IF(O38="V",17.5,0)),IF(F38="FUNGSIONAL",SUM(IF(L38="V",0,0),IF(M38="V",15,0),IF(N38="V",15,0),IF(O38="V",10,0)),SUM(IF(L38="V",15,0),IF(M38="V",0,0),IF(N38="V",15,0),IF(O38="V",10,0))))</f>
        <v>0</v>
      </c>
      <c r="Q38" s="11"/>
      <c r="R38" s="6">
        <f t="shared" si="0"/>
        <v>0</v>
      </c>
      <c r="S38" s="5"/>
      <c r="T38" s="6">
        <f t="shared" si="1"/>
        <v>0</v>
      </c>
      <c r="U38" s="6">
        <f t="shared" si="4"/>
        <v>0</v>
      </c>
      <c r="V38" s="7"/>
    </row>
    <row r="39" spans="1:22" s="1" customFormat="1" ht="15" customHeight="1" x14ac:dyDescent="0.25">
      <c r="A39" s="8">
        <v>35</v>
      </c>
      <c r="B39" s="3"/>
      <c r="C39" s="41"/>
      <c r="D39" s="9"/>
      <c r="E39" s="6"/>
      <c r="F39" s="6"/>
      <c r="G39" s="52"/>
      <c r="H39" s="9"/>
      <c r="I39" s="9"/>
      <c r="J39" s="6"/>
      <c r="K39" s="4">
        <f t="shared" si="3"/>
        <v>0</v>
      </c>
      <c r="L39" s="10"/>
      <c r="M39" s="10"/>
      <c r="N39" s="8"/>
      <c r="O39" s="8"/>
      <c r="P39" s="2">
        <f>IF(F39="PELAKSANA",SUM(IF(L39="V",0,0),IF(M39="V",0,0),IF(N39="V",22.5,0),IF(O39="V",17.5,0)),IF(F39="FUNGSIONAL",SUM(IF(L39="V",0,0),IF(M39="V",15,0),IF(N39="V",15,0),IF(O39="V",10,0)),SUM(IF(L39="V",15,0),IF(M39="V",0,0),IF(N39="V",15,0),IF(O39="V",10,0))))</f>
        <v>0</v>
      </c>
      <c r="Q39" s="11"/>
      <c r="R39" s="6">
        <f t="shared" si="0"/>
        <v>0</v>
      </c>
      <c r="S39" s="5"/>
      <c r="T39" s="6">
        <f t="shared" si="1"/>
        <v>0</v>
      </c>
      <c r="U39" s="6">
        <f t="shared" si="4"/>
        <v>0</v>
      </c>
      <c r="V39" s="7"/>
    </row>
    <row r="40" spans="1:22" s="1" customFormat="1" ht="15" customHeight="1" x14ac:dyDescent="0.25">
      <c r="A40" s="8">
        <v>36</v>
      </c>
      <c r="B40" s="3"/>
      <c r="C40" s="41"/>
      <c r="D40" s="9"/>
      <c r="E40" s="6"/>
      <c r="F40" s="6"/>
      <c r="G40" s="52"/>
      <c r="H40" s="9"/>
      <c r="I40" s="9"/>
      <c r="J40" s="6"/>
      <c r="K40" s="4">
        <f t="shared" si="3"/>
        <v>0</v>
      </c>
      <c r="L40" s="10"/>
      <c r="M40" s="10"/>
      <c r="N40" s="8"/>
      <c r="O40" s="8"/>
      <c r="P40" s="2">
        <f>IF(F40="PELAKSANA",SUM(IF(L40="V",0,0),IF(M40="V",0,0),IF(N40="V",22.5,0),IF(O40="V",17.5,0)),IF(F40="FUNGSIONAL",SUM(IF(L40="V",0,0),IF(M40="V",15,0),IF(N40="V",15,0),IF(O40="V",10,0)),SUM(IF(L40="V",15,0),IF(M40="V",0,0),IF(N40="V",15,0),IF(O40="V",10,0))))</f>
        <v>0</v>
      </c>
      <c r="Q40" s="11"/>
      <c r="R40" s="6">
        <f t="shared" si="0"/>
        <v>0</v>
      </c>
      <c r="S40" s="5"/>
      <c r="T40" s="6">
        <f t="shared" si="1"/>
        <v>0</v>
      </c>
      <c r="U40" s="6">
        <f t="shared" si="4"/>
        <v>0</v>
      </c>
      <c r="V40" s="7"/>
    </row>
    <row r="41" spans="1:22" s="1" customFormat="1" x14ac:dyDescent="0.25">
      <c r="A41" s="8">
        <v>37</v>
      </c>
      <c r="B41" s="3"/>
      <c r="C41" s="72"/>
      <c r="D41" s="9"/>
      <c r="E41" s="6"/>
      <c r="F41" s="6"/>
      <c r="G41" s="52"/>
      <c r="H41" s="9"/>
      <c r="I41" s="9"/>
      <c r="J41" s="6"/>
      <c r="K41" s="4">
        <f t="shared" ref="K41:K76" si="13">IF(J41="S3",25,IF(J41="S2",20,IF(J41="S1/D4",15,IF(J41="D3",10, IF(J41="SMA/D1/D2",5,IF(J41="SMP/SD",1,0))))))</f>
        <v>0</v>
      </c>
      <c r="L41" s="10"/>
      <c r="M41" s="10"/>
      <c r="N41" s="8"/>
      <c r="O41" s="8"/>
      <c r="P41" s="2">
        <f>IF(F41="PELAKSANA",SUM(IF(L41="V",0,0),IF(M41="V",0,0),IF(N41="V",22.5,0),IF(O41="V",17.5,0)),IF(F41="FUNGSIONAL",SUM(IF(L41="V",0,0),IF(M41="V",15,0),IF(N41="V",15,0),IF(O41="V",10,0)),SUM(IF(L41="V",15,0),IF(M41="V",0,0),IF(N41="V",15,0),IF(O41="V",10,0))))</f>
        <v>0</v>
      </c>
      <c r="Q41" s="11"/>
      <c r="R41" s="6">
        <f t="shared" si="0"/>
        <v>0</v>
      </c>
      <c r="S41" s="5"/>
      <c r="T41" s="6">
        <f t="shared" si="1"/>
        <v>0</v>
      </c>
      <c r="U41" s="6">
        <f t="shared" si="4"/>
        <v>0</v>
      </c>
      <c r="V41" s="7" t="str">
        <f t="shared" ref="V41:V66" si="14">IF(U41=0,"-",IF(U41&gt;90,"Sangat Tinggi",IF(U41&gt;80,"Tinggi",IF(U41&gt;70,"Sedang",IF(U41&gt;60,"Rendah","Sangat Rendah")))))</f>
        <v>-</v>
      </c>
    </row>
    <row r="42" spans="1:22" s="1" customFormat="1" x14ac:dyDescent="0.25">
      <c r="A42" s="8">
        <v>38</v>
      </c>
      <c r="B42" s="3"/>
      <c r="C42" s="72"/>
      <c r="D42" s="9"/>
      <c r="E42" s="6"/>
      <c r="F42" s="6"/>
      <c r="G42" s="52"/>
      <c r="H42" s="9"/>
      <c r="I42" s="9"/>
      <c r="J42" s="6"/>
      <c r="K42" s="4">
        <f t="shared" si="13"/>
        <v>0</v>
      </c>
      <c r="L42" s="10"/>
      <c r="M42" s="10"/>
      <c r="N42" s="8"/>
      <c r="O42" s="8"/>
      <c r="P42" s="2">
        <f>IF(F42="PELAKSANA",SUM(IF(L42="V",0,0),IF(M42="V",0,0),IF(N42="V",22.5,0),IF(O42="V",17.5,0)),IF(F42="FUNGSIONAL",SUM(IF(L42="V",0,0),IF(M42="V",15,0),IF(N42="V",15,0),IF(O42="V",10,0)),SUM(IF(L42="V",15,0),IF(M42="V",0,0),IF(N42="V",15,0),IF(O42="V",10,0))))</f>
        <v>0</v>
      </c>
      <c r="Q42" s="11"/>
      <c r="R42" s="6">
        <f t="shared" si="0"/>
        <v>0</v>
      </c>
      <c r="S42" s="5"/>
      <c r="T42" s="6">
        <f t="shared" si="1"/>
        <v>0</v>
      </c>
      <c r="U42" s="6">
        <f t="shared" si="4"/>
        <v>0</v>
      </c>
      <c r="V42" s="7" t="str">
        <f t="shared" si="14"/>
        <v>-</v>
      </c>
    </row>
    <row r="43" spans="1:22" s="1" customFormat="1" x14ac:dyDescent="0.25">
      <c r="A43" s="8">
        <v>39</v>
      </c>
      <c r="B43" s="3"/>
      <c r="C43" s="72"/>
      <c r="D43" s="9"/>
      <c r="E43" s="6"/>
      <c r="F43" s="6"/>
      <c r="G43" s="52"/>
      <c r="H43" s="9"/>
      <c r="I43" s="9"/>
      <c r="J43" s="6"/>
      <c r="K43" s="4">
        <f t="shared" si="13"/>
        <v>0</v>
      </c>
      <c r="L43" s="10"/>
      <c r="M43" s="10"/>
      <c r="N43" s="8"/>
      <c r="O43" s="8"/>
      <c r="P43" s="2">
        <f>IF(F43="PELAKSANA",SUM(IF(L43="V",0,0),IF(M43="V",0,0),IF(N43="V",22.5,0),IF(O43="V",17.5,0)),IF(F43="FUNGSIONAL",SUM(IF(L43="V",0,0),IF(M43="V",15,0),IF(N43="V",15,0),IF(O43="V",10,0)),SUM(IF(L43="V",15,0),IF(M43="V",0,0),IF(N43="V",15,0),IF(O43="V",10,0))))</f>
        <v>0</v>
      </c>
      <c r="Q43" s="11"/>
      <c r="R43" s="6">
        <f t="shared" si="0"/>
        <v>0</v>
      </c>
      <c r="S43" s="5"/>
      <c r="T43" s="6">
        <f t="shared" si="1"/>
        <v>0</v>
      </c>
      <c r="U43" s="6">
        <f t="shared" si="4"/>
        <v>0</v>
      </c>
      <c r="V43" s="7" t="str">
        <f t="shared" si="14"/>
        <v>-</v>
      </c>
    </row>
    <row r="44" spans="1:22" s="1" customFormat="1" x14ac:dyDescent="0.25">
      <c r="A44" s="8">
        <v>40</v>
      </c>
      <c r="B44" s="3"/>
      <c r="C44" s="41"/>
      <c r="D44" s="9"/>
      <c r="E44" s="6"/>
      <c r="F44" s="6"/>
      <c r="G44" s="52"/>
      <c r="H44" s="9"/>
      <c r="I44" s="9"/>
      <c r="J44" s="6"/>
      <c r="K44" s="4">
        <f t="shared" si="13"/>
        <v>0</v>
      </c>
      <c r="L44" s="10"/>
      <c r="M44" s="10"/>
      <c r="N44" s="8"/>
      <c r="O44" s="8"/>
      <c r="P44" s="2">
        <f>IF(F44="PELAKSANA",SUM(IF(L44="V",0,0),IF(M44="V",0,0),IF(N44="V",22.5,0),IF(O44="V",17.5,0)),IF(F44="FUNGSIONAL",SUM(IF(L44="V",0,0),IF(M44="V",15,0),IF(N44="V",15,0),IF(O44="V",10,0)),SUM(IF(L44="V",15,0),IF(M44="V",0,0),IF(N44="V",15,0),IF(O44="V",10,0))))</f>
        <v>0</v>
      </c>
      <c r="Q44" s="11"/>
      <c r="R44" s="6">
        <f t="shared" si="0"/>
        <v>0</v>
      </c>
      <c r="S44" s="5"/>
      <c r="T44" s="6">
        <f t="shared" si="1"/>
        <v>0</v>
      </c>
      <c r="U44" s="6">
        <f t="shared" si="4"/>
        <v>0</v>
      </c>
      <c r="V44" s="7" t="str">
        <f t="shared" si="14"/>
        <v>-</v>
      </c>
    </row>
    <row r="45" spans="1:22" s="1" customFormat="1" x14ac:dyDescent="0.25">
      <c r="A45" s="8">
        <v>41</v>
      </c>
      <c r="B45" s="3"/>
      <c r="C45" s="41"/>
      <c r="D45" s="9"/>
      <c r="E45" s="6"/>
      <c r="F45" s="6"/>
      <c r="G45" s="52"/>
      <c r="H45" s="9"/>
      <c r="I45" s="9"/>
      <c r="J45" s="6"/>
      <c r="K45" s="4">
        <f t="shared" si="13"/>
        <v>0</v>
      </c>
      <c r="L45" s="10"/>
      <c r="M45" s="10"/>
      <c r="N45" s="8"/>
      <c r="O45" s="8"/>
      <c r="P45" s="2">
        <f>IF(F45="PELAKSANA",SUM(IF(L45="V",0,0),IF(M45="V",0,0),IF(N45="V",22.5,0),IF(O45="V",17.5,0)),IF(F45="FUNGSIONAL",SUM(IF(L45="V",0,0),IF(M45="V",15,0),IF(N45="V",15,0),IF(O45="V",10,0)),SUM(IF(L45="V",15,0),IF(M45="V",0,0),IF(N45="V",15,0),IF(O45="V",10,0))))</f>
        <v>0</v>
      </c>
      <c r="Q45" s="11"/>
      <c r="R45" s="6">
        <f t="shared" si="0"/>
        <v>0</v>
      </c>
      <c r="S45" s="5"/>
      <c r="T45" s="6">
        <f t="shared" si="1"/>
        <v>0</v>
      </c>
      <c r="U45" s="6">
        <f t="shared" si="4"/>
        <v>0</v>
      </c>
      <c r="V45" s="7" t="str">
        <f t="shared" si="14"/>
        <v>-</v>
      </c>
    </row>
    <row r="46" spans="1:22" s="1" customFormat="1" ht="15" customHeight="1" x14ac:dyDescent="0.25">
      <c r="A46" s="8">
        <v>42</v>
      </c>
      <c r="B46" s="3"/>
      <c r="C46" s="41"/>
      <c r="D46" s="9"/>
      <c r="E46" s="6"/>
      <c r="F46" s="6"/>
      <c r="G46" s="52"/>
      <c r="H46" s="9"/>
      <c r="I46" s="9"/>
      <c r="J46" s="6"/>
      <c r="K46" s="4">
        <f t="shared" si="13"/>
        <v>0</v>
      </c>
      <c r="L46" s="10"/>
      <c r="M46" s="10"/>
      <c r="N46" s="8"/>
      <c r="O46" s="8"/>
      <c r="P46" s="2">
        <f>IF(F46="PELAKSANA",SUM(IF(L46="V",0,0),IF(M46="V",0,0),IF(N46="V",22.5,0),IF(O46="V",17.5,0)),IF(F46="FUNGSIONAL",SUM(IF(L46="V",0,0),IF(M46="V",15,0),IF(N46="V",15,0),IF(O46="V",10,0)),SUM(IF(L46="V",15,0),IF(M46="V",0,0),IF(N46="V",15,0),IF(O46="V",10,0))))</f>
        <v>0</v>
      </c>
      <c r="Q46" s="11"/>
      <c r="R46" s="6">
        <f t="shared" si="0"/>
        <v>0</v>
      </c>
      <c r="S46" s="5"/>
      <c r="T46" s="6">
        <f t="shared" si="1"/>
        <v>0</v>
      </c>
      <c r="U46" s="6">
        <f t="shared" si="4"/>
        <v>0</v>
      </c>
      <c r="V46" s="7" t="str">
        <f t="shared" si="14"/>
        <v>-</v>
      </c>
    </row>
    <row r="47" spans="1:22" s="1" customFormat="1" ht="15" customHeight="1" x14ac:dyDescent="0.25">
      <c r="A47" s="8">
        <v>43</v>
      </c>
      <c r="B47" s="3"/>
      <c r="C47" s="41"/>
      <c r="D47" s="9"/>
      <c r="E47" s="6"/>
      <c r="F47" s="6"/>
      <c r="G47" s="52"/>
      <c r="H47" s="9"/>
      <c r="I47" s="9"/>
      <c r="J47" s="6"/>
      <c r="K47" s="4">
        <f t="shared" si="13"/>
        <v>0</v>
      </c>
      <c r="L47" s="10"/>
      <c r="M47" s="10"/>
      <c r="N47" s="8"/>
      <c r="O47" s="8"/>
      <c r="P47" s="2">
        <f>IF(F47="PELAKSANA",SUM(IF(L47="V",0,0),IF(M47="V",0,0),IF(N47="V",22.5,0),IF(O47="V",17.5,0)),IF(F47="FUNGSIONAL",SUM(IF(L47="V",0,0),IF(M47="V",15,0),IF(N47="V",15,0),IF(O47="V",10,0)),SUM(IF(L47="V",15,0),IF(M47="V",0,0),IF(N47="V",15,0),IF(O47="V",10,0))))</f>
        <v>0</v>
      </c>
      <c r="Q47" s="11"/>
      <c r="R47" s="6">
        <f t="shared" si="0"/>
        <v>0</v>
      </c>
      <c r="S47" s="5"/>
      <c r="T47" s="6">
        <f t="shared" si="1"/>
        <v>0</v>
      </c>
      <c r="U47" s="6">
        <f t="shared" si="4"/>
        <v>0</v>
      </c>
      <c r="V47" s="7" t="str">
        <f t="shared" si="14"/>
        <v>-</v>
      </c>
    </row>
    <row r="48" spans="1:22" s="1" customFormat="1" ht="15" customHeight="1" x14ac:dyDescent="0.25">
      <c r="A48" s="8">
        <v>44</v>
      </c>
      <c r="B48" s="3"/>
      <c r="C48" s="41"/>
      <c r="D48" s="9"/>
      <c r="E48" s="6"/>
      <c r="F48" s="6"/>
      <c r="G48" s="52"/>
      <c r="H48" s="9"/>
      <c r="I48" s="9"/>
      <c r="J48" s="6"/>
      <c r="K48" s="4">
        <f t="shared" si="13"/>
        <v>0</v>
      </c>
      <c r="L48" s="10"/>
      <c r="M48" s="10"/>
      <c r="N48" s="8"/>
      <c r="O48" s="8"/>
      <c r="P48" s="2">
        <f>IF(F48="PELAKSANA",SUM(IF(L48="V",0,0),IF(M48="V",0,0),IF(N48="V",22.5,0),IF(O48="V",17.5,0)),IF(F48="FUNGSIONAL",SUM(IF(L48="V",0,0),IF(M48="V",15,0),IF(N48="V",15,0),IF(O48="V",10,0)),SUM(IF(L48="V",15,0),IF(M48="V",0,0),IF(N48="V",15,0),IF(O48="V",10,0))))</f>
        <v>0</v>
      </c>
      <c r="Q48" s="11"/>
      <c r="R48" s="6">
        <f t="shared" si="0"/>
        <v>0</v>
      </c>
      <c r="S48" s="5"/>
      <c r="T48" s="6">
        <f t="shared" si="1"/>
        <v>0</v>
      </c>
      <c r="U48" s="6">
        <f t="shared" si="4"/>
        <v>0</v>
      </c>
      <c r="V48" s="7" t="str">
        <f t="shared" si="14"/>
        <v>-</v>
      </c>
    </row>
    <row r="49" spans="1:22" s="1" customFormat="1" x14ac:dyDescent="0.25">
      <c r="A49" s="8">
        <v>45</v>
      </c>
      <c r="B49" s="3"/>
      <c r="C49" s="41"/>
      <c r="D49" s="9"/>
      <c r="E49" s="6"/>
      <c r="F49" s="6"/>
      <c r="G49" s="52"/>
      <c r="H49" s="9"/>
      <c r="I49" s="9"/>
      <c r="J49" s="6"/>
      <c r="K49" s="4">
        <f t="shared" si="13"/>
        <v>0</v>
      </c>
      <c r="L49" s="10"/>
      <c r="M49" s="10"/>
      <c r="N49" s="8"/>
      <c r="O49" s="8"/>
      <c r="P49" s="2">
        <f>IF(F49="PELAKSANA",SUM(IF(L49="V",0,0),IF(M49="V",0,0),IF(N49="V",22.5,0),IF(O49="V",17.5,0)),IF(F49="FUNGSIONAL",SUM(IF(L49="V",0,0),IF(M49="V",15,0),IF(N49="V",15,0),IF(O49="V",10,0)),SUM(IF(L49="V",15,0),IF(M49="V",0,0),IF(N49="V",15,0),IF(O49="V",10,0))))</f>
        <v>0</v>
      </c>
      <c r="Q49" s="11"/>
      <c r="R49" s="6">
        <f t="shared" si="0"/>
        <v>0</v>
      </c>
      <c r="S49" s="5"/>
      <c r="T49" s="6">
        <f t="shared" si="1"/>
        <v>0</v>
      </c>
      <c r="U49" s="6">
        <f t="shared" si="4"/>
        <v>0</v>
      </c>
      <c r="V49" s="7" t="str">
        <f t="shared" si="14"/>
        <v>-</v>
      </c>
    </row>
    <row r="50" spans="1:22" s="1" customFormat="1" ht="15" customHeight="1" x14ac:dyDescent="0.25">
      <c r="A50" s="8">
        <v>46</v>
      </c>
      <c r="B50" s="3"/>
      <c r="C50" s="41"/>
      <c r="D50" s="9"/>
      <c r="E50" s="6"/>
      <c r="F50" s="6"/>
      <c r="G50" s="52"/>
      <c r="H50" s="9"/>
      <c r="I50" s="9"/>
      <c r="J50" s="6"/>
      <c r="K50" s="4">
        <f t="shared" si="13"/>
        <v>0</v>
      </c>
      <c r="L50" s="10"/>
      <c r="M50" s="10"/>
      <c r="N50" s="8"/>
      <c r="O50" s="8"/>
      <c r="P50" s="2">
        <f>IF(F50="PELAKSANA",SUM(IF(L50="V",0,0),IF(M50="V",0,0),IF(N50="V",22.5,0),IF(O50="V",17.5,0)),IF(F50="FUNGSIONAL",SUM(IF(L50="V",0,0),IF(M50="V",15,0),IF(N50="V",15,0),IF(O50="V",10,0)),SUM(IF(L50="V",15,0),IF(M50="V",0,0),IF(N50="V",15,0),IF(O50="V",10,0))))</f>
        <v>0</v>
      </c>
      <c r="Q50" s="11"/>
      <c r="R50" s="6">
        <f t="shared" si="0"/>
        <v>0</v>
      </c>
      <c r="S50" s="5"/>
      <c r="T50" s="6">
        <f t="shared" si="1"/>
        <v>0</v>
      </c>
      <c r="U50" s="6">
        <f t="shared" si="4"/>
        <v>0</v>
      </c>
      <c r="V50" s="7" t="str">
        <f t="shared" si="14"/>
        <v>-</v>
      </c>
    </row>
    <row r="51" spans="1:22" s="1" customFormat="1" ht="15.75" customHeight="1" x14ac:dyDescent="0.25">
      <c r="A51" s="8">
        <v>47</v>
      </c>
      <c r="B51" s="3"/>
      <c r="C51" s="41"/>
      <c r="D51" s="9"/>
      <c r="E51" s="6"/>
      <c r="F51" s="6"/>
      <c r="G51" s="52"/>
      <c r="H51" s="9"/>
      <c r="I51" s="9"/>
      <c r="J51" s="6"/>
      <c r="K51" s="4">
        <f t="shared" si="13"/>
        <v>0</v>
      </c>
      <c r="L51" s="10"/>
      <c r="M51" s="10"/>
      <c r="N51" s="8"/>
      <c r="O51" s="8"/>
      <c r="P51" s="2">
        <f>IF(F51="PELAKSANA",SUM(IF(L51="V",0,0),IF(M51="V",0,0),IF(N51="V",22.5,0),IF(O51="V",17.5,0)),IF(F51="FUNGSIONAL",SUM(IF(L51="V",0,0),IF(M51="V",15,0),IF(N51="V",15,0),IF(O51="V",10,0)),SUM(IF(L51="V",15,0),IF(M51="V",0,0),IF(N51="V",15,0),IF(O51="V",10,0))))</f>
        <v>0</v>
      </c>
      <c r="Q51" s="11"/>
      <c r="R51" s="6">
        <f t="shared" si="0"/>
        <v>0</v>
      </c>
      <c r="S51" s="5"/>
      <c r="T51" s="6">
        <f t="shared" si="1"/>
        <v>0</v>
      </c>
      <c r="U51" s="6">
        <f t="shared" si="4"/>
        <v>0</v>
      </c>
      <c r="V51" s="7" t="str">
        <f t="shared" si="14"/>
        <v>-</v>
      </c>
    </row>
    <row r="52" spans="1:22" s="1" customFormat="1" ht="15" customHeight="1" x14ac:dyDescent="0.25">
      <c r="A52" s="8">
        <v>48</v>
      </c>
      <c r="B52" s="3"/>
      <c r="C52" s="41"/>
      <c r="D52" s="9"/>
      <c r="E52" s="6"/>
      <c r="F52" s="6"/>
      <c r="G52" s="52"/>
      <c r="H52" s="9"/>
      <c r="I52" s="9"/>
      <c r="J52" s="6"/>
      <c r="K52" s="4">
        <f t="shared" si="13"/>
        <v>0</v>
      </c>
      <c r="L52" s="10"/>
      <c r="M52" s="10"/>
      <c r="N52" s="8"/>
      <c r="O52" s="8"/>
      <c r="P52" s="2">
        <f>IF(F52="PELAKSANA",SUM(IF(L52="V",0,0),IF(M52="V",0,0),IF(N52="V",22.5,0),IF(O52="V",17.5,0)),IF(F52="FUNGSIONAL",SUM(IF(L52="V",0,0),IF(M52="V",15,0),IF(N52="V",15,0),IF(O52="V",10,0)),SUM(IF(L52="V",15,0),IF(M52="V",0,0),IF(N52="V",15,0),IF(O52="V",10,0))))</f>
        <v>0</v>
      </c>
      <c r="Q52" s="11"/>
      <c r="R52" s="6">
        <f t="shared" si="0"/>
        <v>0</v>
      </c>
      <c r="S52" s="5"/>
      <c r="T52" s="6">
        <f t="shared" si="1"/>
        <v>0</v>
      </c>
      <c r="U52" s="6">
        <f t="shared" si="4"/>
        <v>0</v>
      </c>
      <c r="V52" s="7" t="str">
        <f t="shared" si="14"/>
        <v>-</v>
      </c>
    </row>
    <row r="53" spans="1:22" s="1" customFormat="1" ht="15" customHeight="1" x14ac:dyDescent="0.25">
      <c r="A53" s="8">
        <v>49</v>
      </c>
      <c r="B53" s="3"/>
      <c r="C53" s="41"/>
      <c r="D53" s="9"/>
      <c r="E53" s="6"/>
      <c r="F53" s="6"/>
      <c r="G53" s="52"/>
      <c r="H53" s="9"/>
      <c r="I53" s="9"/>
      <c r="J53" s="6"/>
      <c r="K53" s="4">
        <f t="shared" si="13"/>
        <v>0</v>
      </c>
      <c r="L53" s="10"/>
      <c r="M53" s="10"/>
      <c r="N53" s="8"/>
      <c r="O53" s="8"/>
      <c r="P53" s="2">
        <f>IF(F53="PELAKSANA",SUM(IF(L53="V",0,0),IF(M53="V",0,0),IF(N53="V",22.5,0),IF(O53="V",17.5,0)),IF(F53="FUNGSIONAL",SUM(IF(L53="V",0,0),IF(M53="V",15,0),IF(N53="V",15,0),IF(O53="V",10,0)),SUM(IF(L53="V",15,0),IF(M53="V",0,0),IF(N53="V",15,0),IF(O53="V",10,0))))</f>
        <v>0</v>
      </c>
      <c r="Q53" s="11"/>
      <c r="R53" s="6">
        <f t="shared" si="0"/>
        <v>0</v>
      </c>
      <c r="S53" s="5"/>
      <c r="T53" s="6">
        <f t="shared" si="1"/>
        <v>0</v>
      </c>
      <c r="U53" s="6">
        <f t="shared" si="4"/>
        <v>0</v>
      </c>
      <c r="V53" s="7" t="str">
        <f t="shared" si="14"/>
        <v>-</v>
      </c>
    </row>
    <row r="54" spans="1:22" s="1" customFormat="1" ht="15" customHeight="1" x14ac:dyDescent="0.25">
      <c r="A54" s="8">
        <v>50</v>
      </c>
      <c r="B54" s="3"/>
      <c r="C54" s="41"/>
      <c r="D54" s="9"/>
      <c r="E54" s="6"/>
      <c r="F54" s="6"/>
      <c r="G54" s="52"/>
      <c r="H54" s="9"/>
      <c r="I54" s="9"/>
      <c r="J54" s="6"/>
      <c r="K54" s="4">
        <f t="shared" si="13"/>
        <v>0</v>
      </c>
      <c r="L54" s="10"/>
      <c r="M54" s="10"/>
      <c r="N54" s="8"/>
      <c r="O54" s="8"/>
      <c r="P54" s="2">
        <f>IF(F54="PELAKSANA",SUM(IF(L54="V",0,0),IF(M54="V",0,0),IF(N54="V",22.5,0),IF(O54="V",17.5,0)),IF(F54="FUNGSIONAL",SUM(IF(L54="V",0,0),IF(M54="V",15,0),IF(N54="V",15,0),IF(O54="V",10,0)),SUM(IF(L54="V",15,0),IF(M54="V",0,0),IF(N54="V",15,0),IF(O54="V",10,0))))</f>
        <v>0</v>
      </c>
      <c r="Q54" s="11"/>
      <c r="R54" s="6">
        <f t="shared" si="0"/>
        <v>0</v>
      </c>
      <c r="S54" s="5"/>
      <c r="T54" s="6">
        <f t="shared" si="1"/>
        <v>0</v>
      </c>
      <c r="U54" s="6">
        <f t="shared" si="4"/>
        <v>0</v>
      </c>
      <c r="V54" s="7" t="str">
        <f t="shared" si="14"/>
        <v>-</v>
      </c>
    </row>
    <row r="55" spans="1:22" s="1" customFormat="1" ht="15.75" customHeight="1" x14ac:dyDescent="0.25">
      <c r="A55" s="8">
        <v>51</v>
      </c>
      <c r="B55" s="3"/>
      <c r="C55" s="41"/>
      <c r="D55" s="9"/>
      <c r="E55" s="6"/>
      <c r="F55" s="6"/>
      <c r="G55" s="52"/>
      <c r="H55" s="9"/>
      <c r="I55" s="9"/>
      <c r="J55" s="6"/>
      <c r="K55" s="4">
        <f t="shared" si="13"/>
        <v>0</v>
      </c>
      <c r="L55" s="10"/>
      <c r="M55" s="10"/>
      <c r="N55" s="8"/>
      <c r="O55" s="8"/>
      <c r="P55" s="2">
        <f>IF(F55="PELAKSANA",SUM(IF(L55="V",0,0),IF(M55="V",0,0),IF(N55="V",22.5,0),IF(O55="V",17.5,0)),IF(F55="FUNGSIONAL",SUM(IF(L55="V",0,0),IF(M55="V",15,0),IF(N55="V",15,0),IF(O55="V",10,0)),SUM(IF(L55="V",15,0),IF(M55="V",0,0),IF(N55="V",15,0),IF(O55="V",10,0))))</f>
        <v>0</v>
      </c>
      <c r="Q55" s="11"/>
      <c r="R55" s="6">
        <f t="shared" si="0"/>
        <v>0</v>
      </c>
      <c r="S55" s="5"/>
      <c r="T55" s="6">
        <f t="shared" si="1"/>
        <v>0</v>
      </c>
      <c r="U55" s="6">
        <f t="shared" si="4"/>
        <v>0</v>
      </c>
      <c r="V55" s="7" t="str">
        <f t="shared" si="14"/>
        <v>-</v>
      </c>
    </row>
    <row r="56" spans="1:22" s="1" customFormat="1" ht="15.75" customHeight="1" x14ac:dyDescent="0.25">
      <c r="A56" s="8">
        <v>52</v>
      </c>
      <c r="B56" s="3"/>
      <c r="C56" s="41"/>
      <c r="D56" s="9"/>
      <c r="E56" s="6"/>
      <c r="F56" s="6"/>
      <c r="G56" s="52"/>
      <c r="H56" s="9"/>
      <c r="I56" s="9"/>
      <c r="J56" s="6"/>
      <c r="K56" s="4">
        <f t="shared" si="13"/>
        <v>0</v>
      </c>
      <c r="L56" s="10"/>
      <c r="M56" s="10"/>
      <c r="N56" s="8"/>
      <c r="O56" s="8"/>
      <c r="P56" s="2">
        <f>IF(F56="PELAKSANA",SUM(IF(L56="V",0,0),IF(M56="V",0,0),IF(N56="V",22.5,0),IF(O56="V",17.5,0)),IF(F56="FUNGSIONAL",SUM(IF(L56="V",0,0),IF(M56="V",15,0),IF(N56="V",15,0),IF(O56="V",10,0)),SUM(IF(L56="V",15,0),IF(M56="V",0,0),IF(N56="V",15,0),IF(O56="V",10,0))))</f>
        <v>0</v>
      </c>
      <c r="Q56" s="11"/>
      <c r="R56" s="6">
        <f t="shared" si="0"/>
        <v>0</v>
      </c>
      <c r="S56" s="5"/>
      <c r="T56" s="6">
        <f t="shared" si="1"/>
        <v>0</v>
      </c>
      <c r="U56" s="6">
        <f t="shared" si="4"/>
        <v>0</v>
      </c>
      <c r="V56" s="7" t="str">
        <f t="shared" si="14"/>
        <v>-</v>
      </c>
    </row>
    <row r="57" spans="1:22" s="1" customFormat="1" ht="15.75" customHeight="1" x14ac:dyDescent="0.25">
      <c r="A57" s="8">
        <v>53</v>
      </c>
      <c r="B57" s="3"/>
      <c r="C57" s="41"/>
      <c r="D57" s="9"/>
      <c r="E57" s="6"/>
      <c r="F57" s="6"/>
      <c r="G57" s="52"/>
      <c r="H57" s="9"/>
      <c r="I57" s="9"/>
      <c r="J57" s="6"/>
      <c r="K57" s="4">
        <f t="shared" si="13"/>
        <v>0</v>
      </c>
      <c r="L57" s="10"/>
      <c r="M57" s="10"/>
      <c r="N57" s="8"/>
      <c r="O57" s="8"/>
      <c r="P57" s="2">
        <f>IF(F57="PELAKSANA",SUM(IF(L57="V",0,0),IF(M57="V",0,0),IF(N57="V",22.5,0),IF(O57="V",17.5,0)),IF(F57="FUNGSIONAL",SUM(IF(L57="V",0,0),IF(M57="V",15,0),IF(N57="V",15,0),IF(O57="V",10,0)),SUM(IF(L57="V",15,0),IF(M57="V",0,0),IF(N57="V",15,0),IF(O57="V",10,0))))</f>
        <v>0</v>
      </c>
      <c r="Q57" s="11"/>
      <c r="R57" s="6">
        <f t="shared" si="0"/>
        <v>0</v>
      </c>
      <c r="S57" s="5"/>
      <c r="T57" s="6">
        <f t="shared" si="1"/>
        <v>0</v>
      </c>
      <c r="U57" s="6">
        <f t="shared" si="4"/>
        <v>0</v>
      </c>
      <c r="V57" s="7" t="str">
        <f t="shared" si="14"/>
        <v>-</v>
      </c>
    </row>
    <row r="58" spans="1:22" s="1" customFormat="1" ht="15.75" customHeight="1" x14ac:dyDescent="0.25">
      <c r="A58" s="8">
        <v>54</v>
      </c>
      <c r="B58" s="3"/>
      <c r="C58" s="41"/>
      <c r="D58" s="9"/>
      <c r="E58" s="6"/>
      <c r="F58" s="6"/>
      <c r="G58" s="52"/>
      <c r="H58" s="9"/>
      <c r="I58" s="9"/>
      <c r="J58" s="6"/>
      <c r="K58" s="4">
        <f t="shared" si="13"/>
        <v>0</v>
      </c>
      <c r="L58" s="10"/>
      <c r="M58" s="10"/>
      <c r="N58" s="8"/>
      <c r="O58" s="8"/>
      <c r="P58" s="2">
        <f>IF(F58="PELAKSANA",SUM(IF(L58="V",0,0),IF(M58="V",0,0),IF(N58="V",22.5,0),IF(O58="V",17.5,0)),IF(F58="FUNGSIONAL",SUM(IF(L58="V",0,0),IF(M58="V",15,0),IF(N58="V",15,0),IF(O58="V",10,0)),SUM(IF(L58="V",15,0),IF(M58="V",0,0),IF(N58="V",15,0),IF(O58="V",10,0))))</f>
        <v>0</v>
      </c>
      <c r="Q58" s="11"/>
      <c r="R58" s="6">
        <f t="shared" si="0"/>
        <v>0</v>
      </c>
      <c r="S58" s="5"/>
      <c r="T58" s="6">
        <f t="shared" si="1"/>
        <v>0</v>
      </c>
      <c r="U58" s="6">
        <f t="shared" si="4"/>
        <v>0</v>
      </c>
      <c r="V58" s="7" t="str">
        <f t="shared" si="14"/>
        <v>-</v>
      </c>
    </row>
    <row r="59" spans="1:22" s="1" customFormat="1" ht="15.75" customHeight="1" x14ac:dyDescent="0.25">
      <c r="A59" s="8">
        <v>55</v>
      </c>
      <c r="B59" s="3"/>
      <c r="C59" s="41"/>
      <c r="D59" s="9"/>
      <c r="E59" s="6"/>
      <c r="F59" s="6"/>
      <c r="G59" s="52"/>
      <c r="H59" s="9"/>
      <c r="I59" s="9"/>
      <c r="J59" s="6"/>
      <c r="K59" s="4">
        <f t="shared" si="13"/>
        <v>0</v>
      </c>
      <c r="L59" s="10"/>
      <c r="M59" s="10"/>
      <c r="N59" s="8"/>
      <c r="O59" s="8"/>
      <c r="P59" s="2">
        <f>IF(F59="PELAKSANA",SUM(IF(L59="V",0,0),IF(M59="V",0,0),IF(N59="V",22.5,0),IF(O59="V",17.5,0)),IF(F59="FUNGSIONAL",SUM(IF(L59="V",0,0),IF(M59="V",15,0),IF(N59="V",15,0),IF(O59="V",10,0)),SUM(IF(L59="V",15,0),IF(M59="V",0,0),IF(N59="V",15,0),IF(O59="V",10,0))))</f>
        <v>0</v>
      </c>
      <c r="Q59" s="11"/>
      <c r="R59" s="6">
        <f t="shared" si="0"/>
        <v>0</v>
      </c>
      <c r="S59" s="5"/>
      <c r="T59" s="6">
        <f t="shared" si="1"/>
        <v>0</v>
      </c>
      <c r="U59" s="6">
        <f t="shared" si="4"/>
        <v>0</v>
      </c>
      <c r="V59" s="7" t="str">
        <f t="shared" si="14"/>
        <v>-</v>
      </c>
    </row>
    <row r="60" spans="1:22" s="1" customFormat="1" ht="15" customHeight="1" x14ac:dyDescent="0.25">
      <c r="A60" s="8">
        <v>56</v>
      </c>
      <c r="B60" s="3"/>
      <c r="C60" s="41"/>
      <c r="D60" s="9"/>
      <c r="E60" s="6"/>
      <c r="F60" s="6"/>
      <c r="G60" s="52"/>
      <c r="H60" s="9"/>
      <c r="I60" s="9"/>
      <c r="J60" s="6"/>
      <c r="K60" s="4">
        <f t="shared" si="13"/>
        <v>0</v>
      </c>
      <c r="L60" s="10"/>
      <c r="M60" s="10"/>
      <c r="N60" s="8"/>
      <c r="O60" s="8"/>
      <c r="P60" s="2">
        <f>IF(F60="PELAKSANA",SUM(IF(L60="V",0,0),IF(M60="V",0,0),IF(N60="V",22.5,0),IF(O60="V",17.5,0)),IF(F60="FUNGSIONAL",SUM(IF(L60="V",0,0),IF(M60="V",15,0),IF(N60="V",15,0),IF(O60="V",10,0)),SUM(IF(L60="V",15,0),IF(M60="V",0,0),IF(N60="V",15,0),IF(O60="V",10,0))))</f>
        <v>0</v>
      </c>
      <c r="Q60" s="11"/>
      <c r="R60" s="6">
        <f t="shared" si="0"/>
        <v>0</v>
      </c>
      <c r="S60" s="5"/>
      <c r="T60" s="6">
        <f t="shared" si="1"/>
        <v>0</v>
      </c>
      <c r="U60" s="6">
        <f t="shared" si="4"/>
        <v>0</v>
      </c>
      <c r="V60" s="7" t="str">
        <f t="shared" si="14"/>
        <v>-</v>
      </c>
    </row>
    <row r="61" spans="1:22" s="1" customFormat="1" ht="15" customHeight="1" x14ac:dyDescent="0.25">
      <c r="A61" s="8">
        <v>57</v>
      </c>
      <c r="B61" s="3"/>
      <c r="C61" s="41"/>
      <c r="D61" s="9"/>
      <c r="E61" s="6"/>
      <c r="F61" s="6"/>
      <c r="G61" s="52"/>
      <c r="H61" s="9"/>
      <c r="I61" s="9"/>
      <c r="J61" s="6"/>
      <c r="K61" s="4">
        <f t="shared" si="13"/>
        <v>0</v>
      </c>
      <c r="L61" s="10"/>
      <c r="M61" s="10"/>
      <c r="N61" s="8"/>
      <c r="O61" s="8"/>
      <c r="P61" s="2">
        <f>IF(F61="PELAKSANA",SUM(IF(L61="V",0,0),IF(M61="V",0,0),IF(N61="V",22.5,0),IF(O61="V",17.5,0)),IF(F61="FUNGSIONAL",SUM(IF(L61="V",0,0),IF(M61="V",15,0),IF(N61="V",15,0),IF(O61="V",10,0)),SUM(IF(L61="V",15,0),IF(M61="V",0,0),IF(N61="V",15,0),IF(O61="V",10,0))))</f>
        <v>0</v>
      </c>
      <c r="Q61" s="11"/>
      <c r="R61" s="6">
        <f t="shared" si="0"/>
        <v>0</v>
      </c>
      <c r="S61" s="5"/>
      <c r="T61" s="6">
        <f t="shared" si="1"/>
        <v>0</v>
      </c>
      <c r="U61" s="6">
        <f t="shared" si="4"/>
        <v>0</v>
      </c>
      <c r="V61" s="7" t="str">
        <f t="shared" si="14"/>
        <v>-</v>
      </c>
    </row>
    <row r="62" spans="1:22" s="1" customFormat="1" ht="15" customHeight="1" x14ac:dyDescent="0.25">
      <c r="A62" s="8">
        <v>58</v>
      </c>
      <c r="B62" s="3"/>
      <c r="C62" s="41"/>
      <c r="D62" s="9"/>
      <c r="E62" s="6"/>
      <c r="F62" s="6"/>
      <c r="G62" s="52"/>
      <c r="H62" s="9"/>
      <c r="I62" s="9"/>
      <c r="J62" s="6"/>
      <c r="K62" s="4">
        <f t="shared" si="13"/>
        <v>0</v>
      </c>
      <c r="L62" s="10"/>
      <c r="M62" s="10"/>
      <c r="N62" s="8"/>
      <c r="O62" s="8"/>
      <c r="P62" s="2">
        <f>IF(F62="PELAKSANA",SUM(IF(L62="V",0,0),IF(M62="V",0,0),IF(N62="V",22.5,0),IF(O62="V",17.5,0)),IF(F62="FUNGSIONAL",SUM(IF(L62="V",0,0),IF(M62="V",15,0),IF(N62="V",15,0),IF(O62="V",10,0)),SUM(IF(L62="V",15,0),IF(M62="V",0,0),IF(N62="V",15,0),IF(O62="V",10,0))))</f>
        <v>0</v>
      </c>
      <c r="Q62" s="11"/>
      <c r="R62" s="6">
        <f t="shared" si="0"/>
        <v>0</v>
      </c>
      <c r="S62" s="5"/>
      <c r="T62" s="6">
        <f t="shared" si="1"/>
        <v>0</v>
      </c>
      <c r="U62" s="6">
        <f t="shared" si="4"/>
        <v>0</v>
      </c>
      <c r="V62" s="7" t="str">
        <f t="shared" si="14"/>
        <v>-</v>
      </c>
    </row>
    <row r="63" spans="1:22" s="1" customFormat="1" ht="15" customHeight="1" x14ac:dyDescent="0.25">
      <c r="A63" s="8">
        <v>59</v>
      </c>
      <c r="B63" s="3"/>
      <c r="C63" s="41"/>
      <c r="D63" s="9"/>
      <c r="E63" s="6"/>
      <c r="F63" s="6"/>
      <c r="G63" s="52"/>
      <c r="H63" s="9"/>
      <c r="I63" s="9"/>
      <c r="J63" s="6"/>
      <c r="K63" s="4">
        <f t="shared" si="13"/>
        <v>0</v>
      </c>
      <c r="L63" s="10"/>
      <c r="M63" s="10"/>
      <c r="N63" s="8"/>
      <c r="O63" s="8"/>
      <c r="P63" s="2">
        <f>IF(F63="PELAKSANA",SUM(IF(L63="V",0,0),IF(M63="V",0,0),IF(N63="V",22.5,0),IF(O63="V",17.5,0)),IF(F63="FUNGSIONAL",SUM(IF(L63="V",0,0),IF(M63="V",15,0),IF(N63="V",15,0),IF(O63="V",10,0)),SUM(IF(L63="V",15,0),IF(M63="V",0,0),IF(N63="V",15,0),IF(O63="V",10,0))))</f>
        <v>0</v>
      </c>
      <c r="Q63" s="11"/>
      <c r="R63" s="6">
        <f t="shared" si="0"/>
        <v>0</v>
      </c>
      <c r="S63" s="5"/>
      <c r="T63" s="6">
        <f t="shared" si="1"/>
        <v>0</v>
      </c>
      <c r="U63" s="6">
        <f t="shared" si="4"/>
        <v>0</v>
      </c>
      <c r="V63" s="7" t="str">
        <f t="shared" si="14"/>
        <v>-</v>
      </c>
    </row>
    <row r="64" spans="1:22" s="1" customFormat="1" ht="15" customHeight="1" x14ac:dyDescent="0.25">
      <c r="A64" s="8">
        <v>60</v>
      </c>
      <c r="B64" s="3"/>
      <c r="C64" s="41"/>
      <c r="D64" s="9"/>
      <c r="E64" s="6"/>
      <c r="F64" s="6"/>
      <c r="G64" s="52"/>
      <c r="H64" s="9"/>
      <c r="I64" s="9"/>
      <c r="J64" s="6"/>
      <c r="K64" s="4">
        <f t="shared" si="13"/>
        <v>0</v>
      </c>
      <c r="L64" s="10"/>
      <c r="M64" s="10"/>
      <c r="N64" s="8"/>
      <c r="O64" s="8"/>
      <c r="P64" s="2">
        <f>IF(F64="PELAKSANA",SUM(IF(L64="V",0,0),IF(M64="V",0,0),IF(N64="V",22.5,0),IF(O64="V",17.5,0)),IF(F64="FUNGSIONAL",SUM(IF(L64="V",0,0),IF(M64="V",15,0),IF(N64="V",15,0),IF(O64="V",10,0)),SUM(IF(L64="V",15,0),IF(M64="V",0,0),IF(N64="V",15,0),IF(O64="V",10,0))))</f>
        <v>0</v>
      </c>
      <c r="Q64" s="11"/>
      <c r="R64" s="6">
        <f t="shared" si="0"/>
        <v>0</v>
      </c>
      <c r="S64" s="5"/>
      <c r="T64" s="6">
        <f t="shared" si="1"/>
        <v>0</v>
      </c>
      <c r="U64" s="6">
        <f t="shared" si="4"/>
        <v>0</v>
      </c>
      <c r="V64" s="7" t="str">
        <f t="shared" si="14"/>
        <v>-</v>
      </c>
    </row>
    <row r="65" spans="1:22" s="1" customFormat="1" ht="15" customHeight="1" x14ac:dyDescent="0.25">
      <c r="A65" s="8">
        <v>61</v>
      </c>
      <c r="B65" s="3"/>
      <c r="C65" s="41"/>
      <c r="D65" s="9"/>
      <c r="E65" s="6"/>
      <c r="F65" s="6"/>
      <c r="G65" s="52"/>
      <c r="H65" s="9"/>
      <c r="I65" s="9"/>
      <c r="J65" s="6"/>
      <c r="K65" s="4">
        <f t="shared" si="13"/>
        <v>0</v>
      </c>
      <c r="L65" s="10"/>
      <c r="M65" s="10"/>
      <c r="N65" s="8"/>
      <c r="O65" s="8"/>
      <c r="P65" s="2">
        <f>IF(F65="PELAKSANA",SUM(IF(L65="V",0,0),IF(M65="V",0,0),IF(N65="V",22.5,0),IF(O65="V",17.5,0)),IF(F65="FUNGSIONAL",SUM(IF(L65="V",0,0),IF(M65="V",15,0),IF(N65="V",15,0),IF(O65="V",10,0)),SUM(IF(L65="V",15,0),IF(M65="V",0,0),IF(N65="V",15,0),IF(O65="V",10,0))))</f>
        <v>0</v>
      </c>
      <c r="Q65" s="11"/>
      <c r="R65" s="6">
        <f t="shared" si="0"/>
        <v>0</v>
      </c>
      <c r="S65" s="5"/>
      <c r="T65" s="6">
        <f t="shared" si="1"/>
        <v>0</v>
      </c>
      <c r="U65" s="6">
        <f t="shared" si="4"/>
        <v>0</v>
      </c>
      <c r="V65" s="7" t="str">
        <f t="shared" si="14"/>
        <v>-</v>
      </c>
    </row>
    <row r="66" spans="1:22" s="1" customFormat="1" ht="15" customHeight="1" x14ac:dyDescent="0.25">
      <c r="A66" s="8">
        <v>62</v>
      </c>
      <c r="B66" s="3"/>
      <c r="C66" s="41"/>
      <c r="D66" s="9"/>
      <c r="E66" s="6"/>
      <c r="F66" s="6"/>
      <c r="G66" s="52"/>
      <c r="H66" s="9"/>
      <c r="I66" s="9"/>
      <c r="J66" s="6"/>
      <c r="K66" s="4">
        <f t="shared" si="13"/>
        <v>0</v>
      </c>
      <c r="L66" s="10"/>
      <c r="M66" s="10"/>
      <c r="N66" s="8"/>
      <c r="O66" s="8"/>
      <c r="P66" s="2">
        <f>IF(F66="PELAKSANA",SUM(IF(L66="V",0,0),IF(M66="V",0,0),IF(N66="V",22.5,0),IF(O66="V",17.5,0)),IF(F66="FUNGSIONAL",SUM(IF(L66="V",0,0),IF(M66="V",15,0),IF(N66="V",15,0),IF(O66="V",10,0)),SUM(IF(L66="V",15,0),IF(M66="V",0,0),IF(N66="V",15,0),IF(O66="V",10,0))))</f>
        <v>0</v>
      </c>
      <c r="Q66" s="11"/>
      <c r="R66" s="6">
        <f t="shared" si="0"/>
        <v>0</v>
      </c>
      <c r="S66" s="5"/>
      <c r="T66" s="6">
        <f t="shared" si="1"/>
        <v>0</v>
      </c>
      <c r="U66" s="6">
        <f t="shared" si="4"/>
        <v>0</v>
      </c>
      <c r="V66" s="7" t="str">
        <f t="shared" si="14"/>
        <v>-</v>
      </c>
    </row>
    <row r="67" spans="1:22" s="1" customFormat="1" ht="15" customHeight="1" x14ac:dyDescent="0.25">
      <c r="A67" s="8">
        <v>63</v>
      </c>
      <c r="B67" s="3"/>
      <c r="C67" s="41"/>
      <c r="D67" s="9"/>
      <c r="E67" s="6"/>
      <c r="F67" s="6"/>
      <c r="G67" s="52"/>
      <c r="H67" s="9"/>
      <c r="I67" s="9"/>
      <c r="J67" s="6"/>
      <c r="K67" s="4">
        <f t="shared" si="13"/>
        <v>0</v>
      </c>
      <c r="L67" s="10"/>
      <c r="M67" s="10"/>
      <c r="N67" s="8"/>
      <c r="O67" s="8"/>
      <c r="P67" s="2">
        <f>IF(F67="PELAKSANA",SUM(IF(L67="V",0,0),IF(M67="V",0,0),IF(N67="V",22.5,0),IF(O67="V",17.5,0)),IF(F67="FUNGSIONAL",SUM(IF(L67="V",0,0),IF(M67="V",15,0),IF(N67="V",15,0),IF(O67="V",10,0)),SUM(IF(L67="V",15,0),IF(M67="V",0,0),IF(N67="V",15,0),IF(O67="V",10,0))))</f>
        <v>0</v>
      </c>
      <c r="Q67" s="11"/>
      <c r="R67" s="6">
        <f t="shared" si="0"/>
        <v>0</v>
      </c>
      <c r="S67" s="5"/>
      <c r="T67" s="6">
        <f t="shared" si="1"/>
        <v>0</v>
      </c>
      <c r="U67" s="6">
        <f t="shared" si="4"/>
        <v>0</v>
      </c>
      <c r="V67" s="7"/>
    </row>
    <row r="68" spans="1:22" s="1" customFormat="1" ht="15" customHeight="1" x14ac:dyDescent="0.25">
      <c r="A68" s="8">
        <v>64</v>
      </c>
      <c r="B68" s="3"/>
      <c r="C68" s="41"/>
      <c r="D68" s="9"/>
      <c r="E68" s="6"/>
      <c r="F68" s="6"/>
      <c r="G68" s="52"/>
      <c r="H68" s="9"/>
      <c r="I68" s="9"/>
      <c r="J68" s="6"/>
      <c r="K68" s="4">
        <f t="shared" si="13"/>
        <v>0</v>
      </c>
      <c r="L68" s="10"/>
      <c r="M68" s="10"/>
      <c r="N68" s="8"/>
      <c r="O68" s="8"/>
      <c r="P68" s="2">
        <f>IF(F68="PELAKSANA",SUM(IF(L68="V",0,0),IF(M68="V",0,0),IF(N68="V",22.5,0),IF(O68="V",17.5,0)),IF(F68="FUNGSIONAL",SUM(IF(L68="V",0,0),IF(M68="V",15,0),IF(N68="V",15,0),IF(O68="V",10,0)),SUM(IF(L68="V",15,0),IF(M68="V",0,0),IF(N68="V",15,0),IF(O68="V",10,0))))</f>
        <v>0</v>
      </c>
      <c r="Q68" s="11"/>
      <c r="R68" s="6">
        <f t="shared" si="0"/>
        <v>0</v>
      </c>
      <c r="S68" s="5"/>
      <c r="T68" s="6">
        <f t="shared" si="1"/>
        <v>0</v>
      </c>
      <c r="U68" s="6">
        <f t="shared" si="4"/>
        <v>0</v>
      </c>
      <c r="V68" s="7"/>
    </row>
    <row r="69" spans="1:22" s="1" customFormat="1" ht="15" customHeight="1" x14ac:dyDescent="0.25">
      <c r="A69" s="8">
        <v>65</v>
      </c>
      <c r="B69" s="3"/>
      <c r="C69" s="41"/>
      <c r="D69" s="9"/>
      <c r="E69" s="6"/>
      <c r="F69" s="6"/>
      <c r="G69" s="52"/>
      <c r="H69" s="9"/>
      <c r="I69" s="9"/>
      <c r="J69" s="6"/>
      <c r="K69" s="4">
        <f t="shared" si="13"/>
        <v>0</v>
      </c>
      <c r="L69" s="10"/>
      <c r="M69" s="10"/>
      <c r="N69" s="8"/>
      <c r="O69" s="8"/>
      <c r="P69" s="2">
        <f>IF(F69="PELAKSANA",SUM(IF(L69="V",0,0),IF(M69="V",0,0),IF(N69="V",22.5,0),IF(O69="V",17.5,0)),IF(F69="FUNGSIONAL",SUM(IF(L69="V",0,0),IF(M69="V",15,0),IF(N69="V",15,0),IF(O69="V",10,0)),SUM(IF(L69="V",15,0),IF(M69="V",0,0),IF(N69="V",15,0),IF(O69="V",10,0))))</f>
        <v>0</v>
      </c>
      <c r="Q69" s="11"/>
      <c r="R69" s="6">
        <f t="shared" ref="R69:R132" si="15">IF(Q69="91-100",30,IF(Q69="76-90",25,IF(Q69="61-75",15,IF(Q69="51-60",5,IF(Q69="&lt;50",1,0)))))</f>
        <v>0</v>
      </c>
      <c r="S69" s="5"/>
      <c r="T69" s="6">
        <f t="shared" ref="T69:T132" si="16">IF(S69="TIDAK PERNAH",5,IF(S69="RINGAN",3,IF(S69="SEDANG",2,IF(S69="BERAT",1,0))))</f>
        <v>0</v>
      </c>
      <c r="U69" s="6">
        <f t="shared" si="4"/>
        <v>0</v>
      </c>
      <c r="V69" s="7"/>
    </row>
    <row r="70" spans="1:22" s="1" customFormat="1" ht="15" customHeight="1" x14ac:dyDescent="0.25">
      <c r="A70" s="8">
        <v>66</v>
      </c>
      <c r="B70" s="3"/>
      <c r="C70" s="41"/>
      <c r="D70" s="9"/>
      <c r="E70" s="6"/>
      <c r="F70" s="6"/>
      <c r="G70" s="52"/>
      <c r="H70" s="9"/>
      <c r="I70" s="9"/>
      <c r="J70" s="6"/>
      <c r="K70" s="4">
        <f t="shared" si="13"/>
        <v>0</v>
      </c>
      <c r="L70" s="10"/>
      <c r="M70" s="10"/>
      <c r="N70" s="8"/>
      <c r="O70" s="8"/>
      <c r="P70" s="2">
        <f>IF(F70="PELAKSANA",SUM(IF(L70="V",0,0),IF(M70="V",0,0),IF(N70="V",22.5,0),IF(O70="V",17.5,0)),IF(F70="FUNGSIONAL",SUM(IF(L70="V",0,0),IF(M70="V",15,0),IF(N70="V",15,0),IF(O70="V",10,0)),SUM(IF(L70="V",15,0),IF(M70="V",0,0),IF(N70="V",15,0),IF(O70="V",10,0))))</f>
        <v>0</v>
      </c>
      <c r="Q70" s="11"/>
      <c r="R70" s="6">
        <f t="shared" si="15"/>
        <v>0</v>
      </c>
      <c r="S70" s="5"/>
      <c r="T70" s="6">
        <f t="shared" si="16"/>
        <v>0</v>
      </c>
      <c r="U70" s="6">
        <f t="shared" ref="U70:U133" si="17">SUM(K70,P70,R70,T70)</f>
        <v>0</v>
      </c>
      <c r="V70" s="7"/>
    </row>
    <row r="71" spans="1:22" s="1" customFormat="1" ht="15" customHeight="1" x14ac:dyDescent="0.25">
      <c r="A71" s="8">
        <v>67</v>
      </c>
      <c r="B71" s="3"/>
      <c r="C71" s="41"/>
      <c r="D71" s="9"/>
      <c r="E71" s="6"/>
      <c r="F71" s="6"/>
      <c r="G71" s="52"/>
      <c r="H71" s="9"/>
      <c r="I71" s="9"/>
      <c r="J71" s="6"/>
      <c r="K71" s="4">
        <f t="shared" si="13"/>
        <v>0</v>
      </c>
      <c r="L71" s="10"/>
      <c r="M71" s="10"/>
      <c r="N71" s="8"/>
      <c r="O71" s="8"/>
      <c r="P71" s="2">
        <f>IF(F71="PELAKSANA",SUM(IF(L71="V",0,0),IF(M71="V",0,0),IF(N71="V",22.5,0),IF(O71="V",17.5,0)),IF(F71="FUNGSIONAL",SUM(IF(L71="V",0,0),IF(M71="V",15,0),IF(N71="V",15,0),IF(O71="V",10,0)),SUM(IF(L71="V",15,0),IF(M71="V",0,0),IF(N71="V",15,0),IF(O71="V",10,0))))</f>
        <v>0</v>
      </c>
      <c r="Q71" s="11"/>
      <c r="R71" s="6">
        <f t="shared" si="15"/>
        <v>0</v>
      </c>
      <c r="S71" s="5"/>
      <c r="T71" s="6">
        <f t="shared" si="16"/>
        <v>0</v>
      </c>
      <c r="U71" s="6">
        <f t="shared" si="17"/>
        <v>0</v>
      </c>
      <c r="V71" s="7"/>
    </row>
    <row r="72" spans="1:22" s="1" customFormat="1" ht="15" customHeight="1" x14ac:dyDescent="0.25">
      <c r="A72" s="8">
        <v>68</v>
      </c>
      <c r="B72" s="3"/>
      <c r="C72" s="41"/>
      <c r="D72" s="9"/>
      <c r="E72" s="6"/>
      <c r="F72" s="6"/>
      <c r="G72" s="52"/>
      <c r="H72" s="9"/>
      <c r="I72" s="9"/>
      <c r="J72" s="6"/>
      <c r="K72" s="4">
        <f t="shared" si="13"/>
        <v>0</v>
      </c>
      <c r="L72" s="10"/>
      <c r="M72" s="10"/>
      <c r="N72" s="8"/>
      <c r="O72" s="8"/>
      <c r="P72" s="2">
        <f>IF(F72="PELAKSANA",SUM(IF(L72="V",0,0),IF(M72="V",0,0),IF(N72="V",22.5,0),IF(O72="V",17.5,0)),IF(F72="FUNGSIONAL",SUM(IF(L72="V",0,0),IF(M72="V",15,0),IF(N72="V",15,0),IF(O72="V",10,0)),SUM(IF(L72="V",15,0),IF(M72="V",0,0),IF(N72="V",15,0),IF(O72="V",10,0))))</f>
        <v>0</v>
      </c>
      <c r="Q72" s="11"/>
      <c r="R72" s="6">
        <f t="shared" si="15"/>
        <v>0</v>
      </c>
      <c r="S72" s="5"/>
      <c r="T72" s="6">
        <f t="shared" si="16"/>
        <v>0</v>
      </c>
      <c r="U72" s="6">
        <f t="shared" si="17"/>
        <v>0</v>
      </c>
      <c r="V72" s="7"/>
    </row>
    <row r="73" spans="1:22" s="1" customFormat="1" ht="15" customHeight="1" x14ac:dyDescent="0.25">
      <c r="A73" s="8">
        <v>69</v>
      </c>
      <c r="B73" s="3"/>
      <c r="C73" s="41"/>
      <c r="D73" s="9"/>
      <c r="E73" s="6"/>
      <c r="F73" s="6"/>
      <c r="G73" s="52"/>
      <c r="H73" s="9"/>
      <c r="I73" s="9"/>
      <c r="J73" s="6"/>
      <c r="K73" s="4">
        <f t="shared" si="13"/>
        <v>0</v>
      </c>
      <c r="L73" s="10"/>
      <c r="M73" s="10"/>
      <c r="N73" s="8"/>
      <c r="O73" s="8"/>
      <c r="P73" s="2">
        <f>IF(F73="PELAKSANA",SUM(IF(L73="V",0,0),IF(M73="V",0,0),IF(N73="V",22.5,0),IF(O73="V",17.5,0)),IF(F73="FUNGSIONAL",SUM(IF(L73="V",0,0),IF(M73="V",15,0),IF(N73="V",15,0),IF(O73="V",10,0)),SUM(IF(L73="V",15,0),IF(M73="V",0,0),IF(N73="V",15,0),IF(O73="V",10,0))))</f>
        <v>0</v>
      </c>
      <c r="Q73" s="11"/>
      <c r="R73" s="6">
        <f t="shared" si="15"/>
        <v>0</v>
      </c>
      <c r="S73" s="5"/>
      <c r="T73" s="6">
        <f t="shared" si="16"/>
        <v>0</v>
      </c>
      <c r="U73" s="6">
        <f t="shared" si="17"/>
        <v>0</v>
      </c>
      <c r="V73" s="7"/>
    </row>
    <row r="74" spans="1:22" s="1" customFormat="1" ht="15" customHeight="1" x14ac:dyDescent="0.25">
      <c r="A74" s="8">
        <v>70</v>
      </c>
      <c r="B74" s="3"/>
      <c r="C74" s="41"/>
      <c r="D74" s="9"/>
      <c r="E74" s="6"/>
      <c r="F74" s="6"/>
      <c r="G74" s="52"/>
      <c r="H74" s="9"/>
      <c r="I74" s="9"/>
      <c r="J74" s="6"/>
      <c r="K74" s="4">
        <f t="shared" si="13"/>
        <v>0</v>
      </c>
      <c r="L74" s="10"/>
      <c r="M74" s="10"/>
      <c r="N74" s="8"/>
      <c r="O74" s="8"/>
      <c r="P74" s="2">
        <f>IF(F74="PELAKSANA",SUM(IF(L74="V",0,0),IF(M74="V",0,0),IF(N74="V",22.5,0),IF(O74="V",17.5,0)),IF(F74="FUNGSIONAL",SUM(IF(L74="V",0,0),IF(M74="V",15,0),IF(N74="V",15,0),IF(O74="V",10,0)),SUM(IF(L74="V",15,0),IF(M74="V",0,0),IF(N74="V",15,0),IF(O74="V",10,0))))</f>
        <v>0</v>
      </c>
      <c r="Q74" s="11"/>
      <c r="R74" s="6">
        <f t="shared" si="15"/>
        <v>0</v>
      </c>
      <c r="S74" s="5"/>
      <c r="T74" s="6">
        <f t="shared" si="16"/>
        <v>0</v>
      </c>
      <c r="U74" s="6">
        <f t="shared" si="17"/>
        <v>0</v>
      </c>
      <c r="V74" s="7"/>
    </row>
    <row r="75" spans="1:22" s="1" customFormat="1" ht="15" customHeight="1" x14ac:dyDescent="0.25">
      <c r="A75" s="8">
        <v>71</v>
      </c>
      <c r="B75" s="3"/>
      <c r="C75" s="41"/>
      <c r="D75" s="9"/>
      <c r="E75" s="6"/>
      <c r="F75" s="6"/>
      <c r="G75" s="52"/>
      <c r="H75" s="9"/>
      <c r="I75" s="9"/>
      <c r="J75" s="6"/>
      <c r="K75" s="4">
        <f t="shared" si="13"/>
        <v>0</v>
      </c>
      <c r="L75" s="10"/>
      <c r="M75" s="10"/>
      <c r="N75" s="8"/>
      <c r="O75" s="8"/>
      <c r="P75" s="2">
        <f>IF(F75="PELAKSANA",SUM(IF(L75="V",0,0),IF(M75="V",0,0),IF(N75="V",22.5,0),IF(O75="V",17.5,0)),IF(F75="FUNGSIONAL",SUM(IF(L75="V",0,0),IF(M75="V",15,0),IF(N75="V",15,0),IF(O75="V",10,0)),SUM(IF(L75="V",15,0),IF(M75="V",0,0),IF(N75="V",15,0),IF(O75="V",10,0))))</f>
        <v>0</v>
      </c>
      <c r="Q75" s="11"/>
      <c r="R75" s="6">
        <f t="shared" si="15"/>
        <v>0</v>
      </c>
      <c r="S75" s="5"/>
      <c r="T75" s="6">
        <f t="shared" si="16"/>
        <v>0</v>
      </c>
      <c r="U75" s="6">
        <f t="shared" si="17"/>
        <v>0</v>
      </c>
      <c r="V75" s="7"/>
    </row>
    <row r="76" spans="1:22" s="1" customFormat="1" ht="15" customHeight="1" x14ac:dyDescent="0.25">
      <c r="A76" s="8">
        <v>72</v>
      </c>
      <c r="B76" s="3"/>
      <c r="C76" s="41"/>
      <c r="D76" s="9"/>
      <c r="E76" s="6"/>
      <c r="F76" s="6"/>
      <c r="G76" s="52"/>
      <c r="H76" s="9"/>
      <c r="I76" s="9"/>
      <c r="J76" s="6"/>
      <c r="K76" s="4">
        <f t="shared" si="13"/>
        <v>0</v>
      </c>
      <c r="L76" s="10"/>
      <c r="M76" s="10"/>
      <c r="N76" s="8"/>
      <c r="O76" s="8"/>
      <c r="P76" s="2">
        <f>IF(F76="PELAKSANA",SUM(IF(L76="V",0,0),IF(M76="V",0,0),IF(N76="V",22.5,0),IF(O76="V",17.5,0)),IF(F76="FUNGSIONAL",SUM(IF(L76="V",0,0),IF(M76="V",15,0),IF(N76="V",15,0),IF(O76="V",10,0)),SUM(IF(L76="V",15,0),IF(M76="V",0,0),IF(N76="V",15,0),IF(O76="V",10,0))))</f>
        <v>0</v>
      </c>
      <c r="Q76" s="11"/>
      <c r="R76" s="6">
        <f t="shared" si="15"/>
        <v>0</v>
      </c>
      <c r="S76" s="5"/>
      <c r="T76" s="6">
        <f t="shared" si="16"/>
        <v>0</v>
      </c>
      <c r="U76" s="6">
        <f t="shared" si="17"/>
        <v>0</v>
      </c>
      <c r="V76" s="7"/>
    </row>
    <row r="77" spans="1:22" s="1" customFormat="1" x14ac:dyDescent="0.25">
      <c r="A77" s="8">
        <v>73</v>
      </c>
      <c r="B77" s="3"/>
      <c r="C77" s="72"/>
      <c r="D77" s="9"/>
      <c r="E77" s="6"/>
      <c r="F77" s="6"/>
      <c r="G77" s="52"/>
      <c r="H77" s="9"/>
      <c r="I77" s="9"/>
      <c r="J77" s="6"/>
      <c r="K77" s="4">
        <f t="shared" ref="K77:K113" si="18">IF(J77="S3",25,IF(J77="S2",20,IF(J77="S1/D4",15,IF(J77="D3",10, IF(J77="SMA/D1/D2",5,IF(J77="SMP/SD",1,0))))))</f>
        <v>0</v>
      </c>
      <c r="L77" s="10"/>
      <c r="M77" s="10"/>
      <c r="N77" s="8"/>
      <c r="O77" s="8"/>
      <c r="P77" s="2">
        <f>IF(F77="PELAKSANA",SUM(IF(L77="V",0,0),IF(M77="V",0,0),IF(N77="V",22.5,0),IF(O77="V",17.5,0)),IF(F77="FUNGSIONAL",SUM(IF(L77="V",0,0),IF(M77="V",15,0),IF(N77="V",15,0),IF(O77="V",10,0)),SUM(IF(L77="V",15,0),IF(M77="V",0,0),IF(N77="V",15,0),IF(O77="V",10,0))))</f>
        <v>0</v>
      </c>
      <c r="Q77" s="11"/>
      <c r="R77" s="6">
        <f t="shared" si="15"/>
        <v>0</v>
      </c>
      <c r="S77" s="5"/>
      <c r="T77" s="6">
        <f t="shared" si="16"/>
        <v>0</v>
      </c>
      <c r="U77" s="6">
        <f t="shared" si="17"/>
        <v>0</v>
      </c>
      <c r="V77" s="7" t="str">
        <f t="shared" ref="V77:V102" si="19">IF(U77=0,"-",IF(U77&gt;90,"Sangat Tinggi",IF(U77&gt;80,"Tinggi",IF(U77&gt;70,"Sedang",IF(U77&gt;60,"Rendah","Sangat Rendah")))))</f>
        <v>-</v>
      </c>
    </row>
    <row r="78" spans="1:22" s="1" customFormat="1" x14ac:dyDescent="0.25">
      <c r="A78" s="8">
        <v>74</v>
      </c>
      <c r="B78" s="3"/>
      <c r="C78" s="72"/>
      <c r="D78" s="9"/>
      <c r="E78" s="6"/>
      <c r="F78" s="6"/>
      <c r="G78" s="52"/>
      <c r="H78" s="9"/>
      <c r="I78" s="9"/>
      <c r="J78" s="6"/>
      <c r="K78" s="4">
        <f t="shared" si="18"/>
        <v>0</v>
      </c>
      <c r="L78" s="10"/>
      <c r="M78" s="10"/>
      <c r="N78" s="8"/>
      <c r="O78" s="8"/>
      <c r="P78" s="2">
        <f>IF(F78="PELAKSANA",SUM(IF(L78="V",0,0),IF(M78="V",0,0),IF(N78="V",22.5,0),IF(O78="V",17.5,0)),IF(F78="FUNGSIONAL",SUM(IF(L78="V",0,0),IF(M78="V",15,0),IF(N78="V",15,0),IF(O78="V",10,0)),SUM(IF(L78="V",15,0),IF(M78="V",0,0),IF(N78="V",15,0),IF(O78="V",10,0))))</f>
        <v>0</v>
      </c>
      <c r="Q78" s="11"/>
      <c r="R78" s="6">
        <f t="shared" si="15"/>
        <v>0</v>
      </c>
      <c r="S78" s="5"/>
      <c r="T78" s="6">
        <f t="shared" si="16"/>
        <v>0</v>
      </c>
      <c r="U78" s="6">
        <f t="shared" si="17"/>
        <v>0</v>
      </c>
      <c r="V78" s="7" t="str">
        <f t="shared" si="19"/>
        <v>-</v>
      </c>
    </row>
    <row r="79" spans="1:22" s="1" customFormat="1" x14ac:dyDescent="0.25">
      <c r="A79" s="8">
        <v>75</v>
      </c>
      <c r="B79" s="3"/>
      <c r="C79" s="72"/>
      <c r="D79" s="9"/>
      <c r="E79" s="6"/>
      <c r="F79" s="6"/>
      <c r="G79" s="52"/>
      <c r="H79" s="9"/>
      <c r="I79" s="9"/>
      <c r="J79" s="6"/>
      <c r="K79" s="4">
        <f t="shared" si="18"/>
        <v>0</v>
      </c>
      <c r="L79" s="10"/>
      <c r="M79" s="10"/>
      <c r="N79" s="8"/>
      <c r="O79" s="8"/>
      <c r="P79" s="2">
        <f>IF(F79="PELAKSANA",SUM(IF(L79="V",0,0),IF(M79="V",0,0),IF(N79="V",22.5,0),IF(O79="V",17.5,0)),IF(F79="FUNGSIONAL",SUM(IF(L79="V",0,0),IF(M79="V",15,0),IF(N79="V",15,0),IF(O79="V",10,0)),SUM(IF(L79="V",15,0),IF(M79="V",0,0),IF(N79="V",15,0),IF(O79="V",10,0))))</f>
        <v>0</v>
      </c>
      <c r="Q79" s="11"/>
      <c r="R79" s="6">
        <f t="shared" si="15"/>
        <v>0</v>
      </c>
      <c r="S79" s="5"/>
      <c r="T79" s="6">
        <f t="shared" si="16"/>
        <v>0</v>
      </c>
      <c r="U79" s="6">
        <f t="shared" si="17"/>
        <v>0</v>
      </c>
      <c r="V79" s="7" t="str">
        <f t="shared" si="19"/>
        <v>-</v>
      </c>
    </row>
    <row r="80" spans="1:22" s="1" customFormat="1" x14ac:dyDescent="0.25">
      <c r="A80" s="8">
        <v>76</v>
      </c>
      <c r="B80" s="3"/>
      <c r="C80" s="41"/>
      <c r="D80" s="9"/>
      <c r="E80" s="6"/>
      <c r="F80" s="6"/>
      <c r="G80" s="52"/>
      <c r="H80" s="9"/>
      <c r="I80" s="9"/>
      <c r="J80" s="6"/>
      <c r="K80" s="4">
        <f t="shared" si="18"/>
        <v>0</v>
      </c>
      <c r="L80" s="10"/>
      <c r="M80" s="10"/>
      <c r="N80" s="8"/>
      <c r="O80" s="8"/>
      <c r="P80" s="2">
        <f>IF(F80="PELAKSANA",SUM(IF(L80="V",0,0),IF(M80="V",0,0),IF(N80="V",22.5,0),IF(O80="V",17.5,0)),IF(F80="FUNGSIONAL",SUM(IF(L80="V",0,0),IF(M80="V",15,0),IF(N80="V",15,0),IF(O80="V",10,0)),SUM(IF(L80="V",15,0),IF(M80="V",0,0),IF(N80="V",15,0),IF(O80="V",10,0))))</f>
        <v>0</v>
      </c>
      <c r="Q80" s="11"/>
      <c r="R80" s="6">
        <f t="shared" si="15"/>
        <v>0</v>
      </c>
      <c r="S80" s="5"/>
      <c r="T80" s="6">
        <f t="shared" si="16"/>
        <v>0</v>
      </c>
      <c r="U80" s="6">
        <f t="shared" si="17"/>
        <v>0</v>
      </c>
      <c r="V80" s="7" t="str">
        <f t="shared" si="19"/>
        <v>-</v>
      </c>
    </row>
    <row r="81" spans="1:22" s="1" customFormat="1" x14ac:dyDescent="0.25">
      <c r="A81" s="8">
        <v>77</v>
      </c>
      <c r="B81" s="3"/>
      <c r="C81" s="41"/>
      <c r="D81" s="9"/>
      <c r="E81" s="6"/>
      <c r="F81" s="6"/>
      <c r="G81" s="52"/>
      <c r="H81" s="9"/>
      <c r="I81" s="9"/>
      <c r="J81" s="6"/>
      <c r="K81" s="4">
        <f t="shared" si="18"/>
        <v>0</v>
      </c>
      <c r="L81" s="10"/>
      <c r="M81" s="10"/>
      <c r="N81" s="8"/>
      <c r="O81" s="8"/>
      <c r="P81" s="2">
        <f>IF(F81="PELAKSANA",SUM(IF(L81="V",0,0),IF(M81="V",0,0),IF(N81="V",22.5,0),IF(O81="V",17.5,0)),IF(F81="FUNGSIONAL",SUM(IF(L81="V",0,0),IF(M81="V",15,0),IF(N81="V",15,0),IF(O81="V",10,0)),SUM(IF(L81="V",15,0),IF(M81="V",0,0),IF(N81="V",15,0),IF(O81="V",10,0))))</f>
        <v>0</v>
      </c>
      <c r="Q81" s="11"/>
      <c r="R81" s="6">
        <f t="shared" si="15"/>
        <v>0</v>
      </c>
      <c r="S81" s="5"/>
      <c r="T81" s="6">
        <f t="shared" si="16"/>
        <v>0</v>
      </c>
      <c r="U81" s="6">
        <f t="shared" si="17"/>
        <v>0</v>
      </c>
      <c r="V81" s="7" t="str">
        <f t="shared" si="19"/>
        <v>-</v>
      </c>
    </row>
    <row r="82" spans="1:22" s="1" customFormat="1" ht="15" customHeight="1" x14ac:dyDescent="0.25">
      <c r="A82" s="8">
        <v>78</v>
      </c>
      <c r="B82" s="3"/>
      <c r="C82" s="41"/>
      <c r="D82" s="9"/>
      <c r="E82" s="6"/>
      <c r="F82" s="6"/>
      <c r="G82" s="52"/>
      <c r="H82" s="9"/>
      <c r="I82" s="9"/>
      <c r="J82" s="6"/>
      <c r="K82" s="4">
        <f t="shared" si="18"/>
        <v>0</v>
      </c>
      <c r="L82" s="10"/>
      <c r="M82" s="10"/>
      <c r="N82" s="8"/>
      <c r="O82" s="8"/>
      <c r="P82" s="2">
        <f>IF(F82="PELAKSANA",SUM(IF(L82="V",0,0),IF(M82="V",0,0),IF(N82="V",22.5,0),IF(O82="V",17.5,0)),IF(F82="FUNGSIONAL",SUM(IF(L82="V",0,0),IF(M82="V",15,0),IF(N82="V",15,0),IF(O82="V",10,0)),SUM(IF(L82="V",15,0),IF(M82="V",0,0),IF(N82="V",15,0),IF(O82="V",10,0))))</f>
        <v>0</v>
      </c>
      <c r="Q82" s="11"/>
      <c r="R82" s="6">
        <f t="shared" si="15"/>
        <v>0</v>
      </c>
      <c r="S82" s="5"/>
      <c r="T82" s="6">
        <f t="shared" si="16"/>
        <v>0</v>
      </c>
      <c r="U82" s="6">
        <f t="shared" si="17"/>
        <v>0</v>
      </c>
      <c r="V82" s="7" t="str">
        <f t="shared" si="19"/>
        <v>-</v>
      </c>
    </row>
    <row r="83" spans="1:22" s="1" customFormat="1" ht="15" customHeight="1" x14ac:dyDescent="0.25">
      <c r="A83" s="8">
        <v>79</v>
      </c>
      <c r="B83" s="3"/>
      <c r="C83" s="41"/>
      <c r="D83" s="9"/>
      <c r="E83" s="6"/>
      <c r="F83" s="6"/>
      <c r="G83" s="52"/>
      <c r="H83" s="9"/>
      <c r="I83" s="9"/>
      <c r="J83" s="6"/>
      <c r="K83" s="4">
        <f t="shared" si="18"/>
        <v>0</v>
      </c>
      <c r="L83" s="10"/>
      <c r="M83" s="10"/>
      <c r="N83" s="8"/>
      <c r="O83" s="8"/>
      <c r="P83" s="2">
        <f>IF(F83="PELAKSANA",SUM(IF(L83="V",0,0),IF(M83="V",0,0),IF(N83="V",22.5,0),IF(O83="V",17.5,0)),IF(F83="FUNGSIONAL",SUM(IF(L83="V",0,0),IF(M83="V",15,0),IF(N83="V",15,0),IF(O83="V",10,0)),SUM(IF(L83="V",15,0),IF(M83="V",0,0),IF(N83="V",15,0),IF(O83="V",10,0))))</f>
        <v>0</v>
      </c>
      <c r="Q83" s="11"/>
      <c r="R83" s="6">
        <f t="shared" si="15"/>
        <v>0</v>
      </c>
      <c r="S83" s="5"/>
      <c r="T83" s="6">
        <f t="shared" si="16"/>
        <v>0</v>
      </c>
      <c r="U83" s="6">
        <f t="shared" si="17"/>
        <v>0</v>
      </c>
      <c r="V83" s="7" t="str">
        <f t="shared" si="19"/>
        <v>-</v>
      </c>
    </row>
    <row r="84" spans="1:22" s="1" customFormat="1" ht="15" customHeight="1" x14ac:dyDescent="0.25">
      <c r="A84" s="8">
        <v>80</v>
      </c>
      <c r="B84" s="3"/>
      <c r="C84" s="41"/>
      <c r="D84" s="9"/>
      <c r="E84" s="6"/>
      <c r="F84" s="6"/>
      <c r="G84" s="52"/>
      <c r="H84" s="9"/>
      <c r="I84" s="9"/>
      <c r="J84" s="6"/>
      <c r="K84" s="4">
        <f t="shared" si="18"/>
        <v>0</v>
      </c>
      <c r="L84" s="10"/>
      <c r="M84" s="10"/>
      <c r="N84" s="8"/>
      <c r="O84" s="8"/>
      <c r="P84" s="2">
        <f>IF(F84="PELAKSANA",SUM(IF(L84="V",0,0),IF(M84="V",0,0),IF(N84="V",22.5,0),IF(O84="V",17.5,0)),IF(F84="FUNGSIONAL",SUM(IF(L84="V",0,0),IF(M84="V",15,0),IF(N84="V",15,0),IF(O84="V",10,0)),SUM(IF(L84="V",15,0),IF(M84="V",0,0),IF(N84="V",15,0),IF(O84="V",10,0))))</f>
        <v>0</v>
      </c>
      <c r="Q84" s="11"/>
      <c r="R84" s="6">
        <f t="shared" si="15"/>
        <v>0</v>
      </c>
      <c r="S84" s="5"/>
      <c r="T84" s="6">
        <f t="shared" si="16"/>
        <v>0</v>
      </c>
      <c r="U84" s="6">
        <f t="shared" si="17"/>
        <v>0</v>
      </c>
      <c r="V84" s="7" t="str">
        <f t="shared" si="19"/>
        <v>-</v>
      </c>
    </row>
    <row r="85" spans="1:22" s="1" customFormat="1" x14ac:dyDescent="0.25">
      <c r="A85" s="8">
        <v>81</v>
      </c>
      <c r="B85" s="3"/>
      <c r="C85" s="41"/>
      <c r="D85" s="9"/>
      <c r="E85" s="6"/>
      <c r="F85" s="6"/>
      <c r="G85" s="52"/>
      <c r="H85" s="9"/>
      <c r="I85" s="9"/>
      <c r="J85" s="6"/>
      <c r="K85" s="4">
        <f t="shared" si="18"/>
        <v>0</v>
      </c>
      <c r="L85" s="10"/>
      <c r="M85" s="10"/>
      <c r="N85" s="8"/>
      <c r="O85" s="8"/>
      <c r="P85" s="2">
        <f>IF(F85="PELAKSANA",SUM(IF(L85="V",0,0),IF(M85="V",0,0),IF(N85="V",22.5,0),IF(O85="V",17.5,0)),IF(F85="FUNGSIONAL",SUM(IF(L85="V",0,0),IF(M85="V",15,0),IF(N85="V",15,0),IF(O85="V",10,0)),SUM(IF(L85="V",15,0),IF(M85="V",0,0),IF(N85="V",15,0),IF(O85="V",10,0))))</f>
        <v>0</v>
      </c>
      <c r="Q85" s="11"/>
      <c r="R85" s="6">
        <f t="shared" si="15"/>
        <v>0</v>
      </c>
      <c r="S85" s="5"/>
      <c r="T85" s="6">
        <f t="shared" si="16"/>
        <v>0</v>
      </c>
      <c r="U85" s="6">
        <f t="shared" si="17"/>
        <v>0</v>
      </c>
      <c r="V85" s="7" t="str">
        <f t="shared" si="19"/>
        <v>-</v>
      </c>
    </row>
    <row r="86" spans="1:22" s="1" customFormat="1" ht="15" customHeight="1" x14ac:dyDescent="0.25">
      <c r="A86" s="8">
        <v>82</v>
      </c>
      <c r="B86" s="3"/>
      <c r="C86" s="41"/>
      <c r="D86" s="9"/>
      <c r="E86" s="6"/>
      <c r="F86" s="6"/>
      <c r="G86" s="52"/>
      <c r="H86" s="9"/>
      <c r="I86" s="9"/>
      <c r="J86" s="6"/>
      <c r="K86" s="4">
        <f t="shared" si="18"/>
        <v>0</v>
      </c>
      <c r="L86" s="10"/>
      <c r="M86" s="10"/>
      <c r="N86" s="8"/>
      <c r="O86" s="8"/>
      <c r="P86" s="2">
        <f>IF(F86="PELAKSANA",SUM(IF(L86="V",0,0),IF(M86="V",0,0),IF(N86="V",22.5,0),IF(O86="V",17.5,0)),IF(F86="FUNGSIONAL",SUM(IF(L86="V",0,0),IF(M86="V",15,0),IF(N86="V",15,0),IF(O86="V",10,0)),SUM(IF(L86="V",15,0),IF(M86="V",0,0),IF(N86="V",15,0),IF(O86="V",10,0))))</f>
        <v>0</v>
      </c>
      <c r="Q86" s="11"/>
      <c r="R86" s="6">
        <f t="shared" si="15"/>
        <v>0</v>
      </c>
      <c r="S86" s="5"/>
      <c r="T86" s="6">
        <f t="shared" si="16"/>
        <v>0</v>
      </c>
      <c r="U86" s="6">
        <f t="shared" si="17"/>
        <v>0</v>
      </c>
      <c r="V86" s="7" t="str">
        <f t="shared" si="19"/>
        <v>-</v>
      </c>
    </row>
    <row r="87" spans="1:22" s="1" customFormat="1" ht="15.75" customHeight="1" x14ac:dyDescent="0.25">
      <c r="A87" s="8">
        <v>83</v>
      </c>
      <c r="B87" s="3"/>
      <c r="C87" s="41"/>
      <c r="D87" s="9"/>
      <c r="E87" s="6"/>
      <c r="F87" s="6"/>
      <c r="G87" s="52"/>
      <c r="H87" s="9"/>
      <c r="I87" s="9"/>
      <c r="J87" s="6"/>
      <c r="K87" s="4">
        <f t="shared" si="18"/>
        <v>0</v>
      </c>
      <c r="L87" s="10"/>
      <c r="M87" s="10"/>
      <c r="N87" s="8"/>
      <c r="O87" s="8"/>
      <c r="P87" s="2">
        <f>IF(F87="PELAKSANA",SUM(IF(L87="V",0,0),IF(M87="V",0,0),IF(N87="V",22.5,0),IF(O87="V",17.5,0)),IF(F87="FUNGSIONAL",SUM(IF(L87="V",0,0),IF(M87="V",15,0),IF(N87="V",15,0),IF(O87="V",10,0)),SUM(IF(L87="V",15,0),IF(M87="V",0,0),IF(N87="V",15,0),IF(O87="V",10,0))))</f>
        <v>0</v>
      </c>
      <c r="Q87" s="11"/>
      <c r="R87" s="6">
        <f t="shared" si="15"/>
        <v>0</v>
      </c>
      <c r="S87" s="5"/>
      <c r="T87" s="6">
        <f t="shared" si="16"/>
        <v>0</v>
      </c>
      <c r="U87" s="6">
        <f t="shared" si="17"/>
        <v>0</v>
      </c>
      <c r="V87" s="7" t="str">
        <f t="shared" si="19"/>
        <v>-</v>
      </c>
    </row>
    <row r="88" spans="1:22" s="1" customFormat="1" ht="15" customHeight="1" x14ac:dyDescent="0.25">
      <c r="A88" s="8">
        <v>84</v>
      </c>
      <c r="B88" s="3"/>
      <c r="C88" s="41"/>
      <c r="D88" s="9"/>
      <c r="E88" s="6"/>
      <c r="F88" s="6"/>
      <c r="G88" s="52"/>
      <c r="H88" s="9"/>
      <c r="I88" s="9"/>
      <c r="J88" s="6"/>
      <c r="K88" s="4">
        <f t="shared" si="18"/>
        <v>0</v>
      </c>
      <c r="L88" s="10"/>
      <c r="M88" s="10"/>
      <c r="N88" s="8"/>
      <c r="O88" s="8"/>
      <c r="P88" s="2">
        <f>IF(F88="PELAKSANA",SUM(IF(L88="V",0,0),IF(M88="V",0,0),IF(N88="V",22.5,0),IF(O88="V",17.5,0)),IF(F88="FUNGSIONAL",SUM(IF(L88="V",0,0),IF(M88="V",15,0),IF(N88="V",15,0),IF(O88="V",10,0)),SUM(IF(L88="V",15,0),IF(M88="V",0,0),IF(N88="V",15,0),IF(O88="V",10,0))))</f>
        <v>0</v>
      </c>
      <c r="Q88" s="11"/>
      <c r="R88" s="6">
        <f t="shared" si="15"/>
        <v>0</v>
      </c>
      <c r="S88" s="5"/>
      <c r="T88" s="6">
        <f t="shared" si="16"/>
        <v>0</v>
      </c>
      <c r="U88" s="6">
        <f t="shared" si="17"/>
        <v>0</v>
      </c>
      <c r="V88" s="7" t="str">
        <f t="shared" si="19"/>
        <v>-</v>
      </c>
    </row>
    <row r="89" spans="1:22" s="1" customFormat="1" ht="15" customHeight="1" x14ac:dyDescent="0.25">
      <c r="A89" s="8">
        <v>85</v>
      </c>
      <c r="B89" s="3"/>
      <c r="C89" s="41"/>
      <c r="D89" s="9"/>
      <c r="E89" s="6"/>
      <c r="F89" s="6"/>
      <c r="G89" s="52"/>
      <c r="H89" s="9"/>
      <c r="I89" s="9"/>
      <c r="J89" s="6"/>
      <c r="K89" s="4">
        <f t="shared" si="18"/>
        <v>0</v>
      </c>
      <c r="L89" s="10"/>
      <c r="M89" s="10"/>
      <c r="N89" s="8"/>
      <c r="O89" s="8"/>
      <c r="P89" s="2">
        <f>IF(F89="PELAKSANA",SUM(IF(L89="V",0,0),IF(M89="V",0,0),IF(N89="V",22.5,0),IF(O89="V",17.5,0)),IF(F89="FUNGSIONAL",SUM(IF(L89="V",0,0),IF(M89="V",15,0),IF(N89="V",15,0),IF(O89="V",10,0)),SUM(IF(L89="V",15,0),IF(M89="V",0,0),IF(N89="V",15,0),IF(O89="V",10,0))))</f>
        <v>0</v>
      </c>
      <c r="Q89" s="11"/>
      <c r="R89" s="6">
        <f t="shared" si="15"/>
        <v>0</v>
      </c>
      <c r="S89" s="5"/>
      <c r="T89" s="6">
        <f t="shared" si="16"/>
        <v>0</v>
      </c>
      <c r="U89" s="6">
        <f t="shared" si="17"/>
        <v>0</v>
      </c>
      <c r="V89" s="7" t="str">
        <f t="shared" si="19"/>
        <v>-</v>
      </c>
    </row>
    <row r="90" spans="1:22" s="1" customFormat="1" ht="15" customHeight="1" x14ac:dyDescent="0.25">
      <c r="A90" s="8">
        <v>86</v>
      </c>
      <c r="B90" s="3"/>
      <c r="C90" s="41"/>
      <c r="D90" s="9"/>
      <c r="E90" s="6"/>
      <c r="F90" s="6"/>
      <c r="G90" s="52"/>
      <c r="H90" s="9"/>
      <c r="I90" s="9"/>
      <c r="J90" s="6"/>
      <c r="K90" s="4">
        <f t="shared" si="18"/>
        <v>0</v>
      </c>
      <c r="L90" s="10"/>
      <c r="M90" s="10"/>
      <c r="N90" s="8"/>
      <c r="O90" s="8"/>
      <c r="P90" s="2">
        <f>IF(F90="PELAKSANA",SUM(IF(L90="V",0,0),IF(M90="V",0,0),IF(N90="V",22.5,0),IF(O90="V",17.5,0)),IF(F90="FUNGSIONAL",SUM(IF(L90="V",0,0),IF(M90="V",15,0),IF(N90="V",15,0),IF(O90="V",10,0)),SUM(IF(L90="V",15,0),IF(M90="V",0,0),IF(N90="V",15,0),IF(O90="V",10,0))))</f>
        <v>0</v>
      </c>
      <c r="Q90" s="11"/>
      <c r="R90" s="6">
        <f t="shared" si="15"/>
        <v>0</v>
      </c>
      <c r="S90" s="5"/>
      <c r="T90" s="6">
        <f t="shared" si="16"/>
        <v>0</v>
      </c>
      <c r="U90" s="6">
        <f t="shared" si="17"/>
        <v>0</v>
      </c>
      <c r="V90" s="7" t="str">
        <f t="shared" si="19"/>
        <v>-</v>
      </c>
    </row>
    <row r="91" spans="1:22" s="1" customFormat="1" ht="15.75" customHeight="1" x14ac:dyDescent="0.25">
      <c r="A91" s="8">
        <v>87</v>
      </c>
      <c r="B91" s="3"/>
      <c r="C91" s="41"/>
      <c r="D91" s="9"/>
      <c r="E91" s="6"/>
      <c r="F91" s="6"/>
      <c r="G91" s="52"/>
      <c r="H91" s="9"/>
      <c r="I91" s="9"/>
      <c r="J91" s="6"/>
      <c r="K91" s="4">
        <f t="shared" si="18"/>
        <v>0</v>
      </c>
      <c r="L91" s="10"/>
      <c r="M91" s="10"/>
      <c r="N91" s="8"/>
      <c r="O91" s="8"/>
      <c r="P91" s="2">
        <f>IF(F91="PELAKSANA",SUM(IF(L91="V",0,0),IF(M91="V",0,0),IF(N91="V",22.5,0),IF(O91="V",17.5,0)),IF(F91="FUNGSIONAL",SUM(IF(L91="V",0,0),IF(M91="V",15,0),IF(N91="V",15,0),IF(O91="V",10,0)),SUM(IF(L91="V",15,0),IF(M91="V",0,0),IF(N91="V",15,0),IF(O91="V",10,0))))</f>
        <v>0</v>
      </c>
      <c r="Q91" s="11"/>
      <c r="R91" s="6">
        <f t="shared" si="15"/>
        <v>0</v>
      </c>
      <c r="S91" s="5"/>
      <c r="T91" s="6">
        <f t="shared" si="16"/>
        <v>0</v>
      </c>
      <c r="U91" s="6">
        <f t="shared" si="17"/>
        <v>0</v>
      </c>
      <c r="V91" s="7" t="str">
        <f t="shared" si="19"/>
        <v>-</v>
      </c>
    </row>
    <row r="92" spans="1:22" s="1" customFormat="1" ht="15.75" customHeight="1" x14ac:dyDescent="0.25">
      <c r="A92" s="8">
        <v>88</v>
      </c>
      <c r="B92" s="3"/>
      <c r="C92" s="41"/>
      <c r="D92" s="9"/>
      <c r="E92" s="6"/>
      <c r="F92" s="6"/>
      <c r="G92" s="52"/>
      <c r="H92" s="9"/>
      <c r="I92" s="9"/>
      <c r="J92" s="6"/>
      <c r="K92" s="4">
        <f t="shared" si="18"/>
        <v>0</v>
      </c>
      <c r="L92" s="10"/>
      <c r="M92" s="10"/>
      <c r="N92" s="8"/>
      <c r="O92" s="8"/>
      <c r="P92" s="2">
        <f>IF(F92="PELAKSANA",SUM(IF(L92="V",0,0),IF(M92="V",0,0),IF(N92="V",22.5,0),IF(O92="V",17.5,0)),IF(F92="FUNGSIONAL",SUM(IF(L92="V",0,0),IF(M92="V",15,0),IF(N92="V",15,0),IF(O92="V",10,0)),SUM(IF(L92="V",15,0),IF(M92="V",0,0),IF(N92="V",15,0),IF(O92="V",10,0))))</f>
        <v>0</v>
      </c>
      <c r="Q92" s="11"/>
      <c r="R92" s="6">
        <f t="shared" si="15"/>
        <v>0</v>
      </c>
      <c r="S92" s="5"/>
      <c r="T92" s="6">
        <f t="shared" si="16"/>
        <v>0</v>
      </c>
      <c r="U92" s="6">
        <f t="shared" si="17"/>
        <v>0</v>
      </c>
      <c r="V92" s="7" t="str">
        <f t="shared" si="19"/>
        <v>-</v>
      </c>
    </row>
    <row r="93" spans="1:22" s="1" customFormat="1" ht="15.75" customHeight="1" x14ac:dyDescent="0.25">
      <c r="A93" s="8">
        <v>89</v>
      </c>
      <c r="B93" s="3"/>
      <c r="C93" s="41"/>
      <c r="D93" s="9"/>
      <c r="E93" s="6"/>
      <c r="F93" s="6"/>
      <c r="G93" s="52"/>
      <c r="H93" s="9"/>
      <c r="I93" s="9"/>
      <c r="J93" s="6"/>
      <c r="K93" s="4">
        <f t="shared" si="18"/>
        <v>0</v>
      </c>
      <c r="L93" s="10"/>
      <c r="M93" s="10"/>
      <c r="N93" s="8"/>
      <c r="O93" s="8"/>
      <c r="P93" s="2">
        <f>IF(F93="PELAKSANA",SUM(IF(L93="V",0,0),IF(M93="V",0,0),IF(N93="V",22.5,0),IF(O93="V",17.5,0)),IF(F93="FUNGSIONAL",SUM(IF(L93="V",0,0),IF(M93="V",15,0),IF(N93="V",15,0),IF(O93="V",10,0)),SUM(IF(L93="V",15,0),IF(M93="V",0,0),IF(N93="V",15,0),IF(O93="V",10,0))))</f>
        <v>0</v>
      </c>
      <c r="Q93" s="11"/>
      <c r="R93" s="6">
        <f t="shared" si="15"/>
        <v>0</v>
      </c>
      <c r="S93" s="5"/>
      <c r="T93" s="6">
        <f t="shared" si="16"/>
        <v>0</v>
      </c>
      <c r="U93" s="6">
        <f t="shared" si="17"/>
        <v>0</v>
      </c>
      <c r="V93" s="7" t="str">
        <f t="shared" si="19"/>
        <v>-</v>
      </c>
    </row>
    <row r="94" spans="1:22" s="1" customFormat="1" ht="15.75" customHeight="1" x14ac:dyDescent="0.25">
      <c r="A94" s="8">
        <v>90</v>
      </c>
      <c r="B94" s="3"/>
      <c r="C94" s="41"/>
      <c r="D94" s="9"/>
      <c r="E94" s="6"/>
      <c r="F94" s="6"/>
      <c r="G94" s="52"/>
      <c r="H94" s="9"/>
      <c r="I94" s="9"/>
      <c r="J94" s="6"/>
      <c r="K94" s="4">
        <f t="shared" si="18"/>
        <v>0</v>
      </c>
      <c r="L94" s="10"/>
      <c r="M94" s="10"/>
      <c r="N94" s="8"/>
      <c r="O94" s="8"/>
      <c r="P94" s="2">
        <f>IF(F94="PELAKSANA",SUM(IF(L94="V",0,0),IF(M94="V",0,0),IF(N94="V",22.5,0),IF(O94="V",17.5,0)),IF(F94="FUNGSIONAL",SUM(IF(L94="V",0,0),IF(M94="V",15,0),IF(N94="V",15,0),IF(O94="V",10,0)),SUM(IF(L94="V",15,0),IF(M94="V",0,0),IF(N94="V",15,0),IF(O94="V",10,0))))</f>
        <v>0</v>
      </c>
      <c r="Q94" s="11"/>
      <c r="R94" s="6">
        <f t="shared" si="15"/>
        <v>0</v>
      </c>
      <c r="S94" s="5"/>
      <c r="T94" s="6">
        <f t="shared" si="16"/>
        <v>0</v>
      </c>
      <c r="U94" s="6">
        <f t="shared" si="17"/>
        <v>0</v>
      </c>
      <c r="V94" s="7" t="str">
        <f t="shared" si="19"/>
        <v>-</v>
      </c>
    </row>
    <row r="95" spans="1:22" s="1" customFormat="1" ht="15.75" customHeight="1" x14ac:dyDescent="0.25">
      <c r="A95" s="8">
        <v>91</v>
      </c>
      <c r="B95" s="3"/>
      <c r="C95" s="41"/>
      <c r="D95" s="9"/>
      <c r="E95" s="6"/>
      <c r="F95" s="6"/>
      <c r="G95" s="52"/>
      <c r="H95" s="9"/>
      <c r="I95" s="9"/>
      <c r="J95" s="6"/>
      <c r="K95" s="4">
        <f t="shared" si="18"/>
        <v>0</v>
      </c>
      <c r="L95" s="10"/>
      <c r="M95" s="10"/>
      <c r="N95" s="8"/>
      <c r="O95" s="8"/>
      <c r="P95" s="2">
        <f>IF(F95="PELAKSANA",SUM(IF(L95="V",0,0),IF(M95="V",0,0),IF(N95="V",22.5,0),IF(O95="V",17.5,0)),IF(F95="FUNGSIONAL",SUM(IF(L95="V",0,0),IF(M95="V",15,0),IF(N95="V",15,0),IF(O95="V",10,0)),SUM(IF(L95="V",15,0),IF(M95="V",0,0),IF(N95="V",15,0),IF(O95="V",10,0))))</f>
        <v>0</v>
      </c>
      <c r="Q95" s="11"/>
      <c r="R95" s="6">
        <f t="shared" si="15"/>
        <v>0</v>
      </c>
      <c r="S95" s="5"/>
      <c r="T95" s="6">
        <f t="shared" si="16"/>
        <v>0</v>
      </c>
      <c r="U95" s="6">
        <f t="shared" si="17"/>
        <v>0</v>
      </c>
      <c r="V95" s="7" t="str">
        <f t="shared" si="19"/>
        <v>-</v>
      </c>
    </row>
    <row r="96" spans="1:22" s="1" customFormat="1" ht="15" customHeight="1" x14ac:dyDescent="0.25">
      <c r="A96" s="8">
        <v>92</v>
      </c>
      <c r="B96" s="3"/>
      <c r="C96" s="41"/>
      <c r="D96" s="9"/>
      <c r="E96" s="6"/>
      <c r="F96" s="6"/>
      <c r="G96" s="52"/>
      <c r="H96" s="9"/>
      <c r="I96" s="9"/>
      <c r="J96" s="6"/>
      <c r="K96" s="4">
        <f t="shared" si="18"/>
        <v>0</v>
      </c>
      <c r="L96" s="10"/>
      <c r="M96" s="10"/>
      <c r="N96" s="8"/>
      <c r="O96" s="8"/>
      <c r="P96" s="2">
        <f>IF(F96="PELAKSANA",SUM(IF(L96="V",0,0),IF(M96="V",0,0),IF(N96="V",22.5,0),IF(O96="V",17.5,0)),IF(F96="FUNGSIONAL",SUM(IF(L96="V",0,0),IF(M96="V",15,0),IF(N96="V",15,0),IF(O96="V",10,0)),SUM(IF(L96="V",15,0),IF(M96="V",0,0),IF(N96="V",15,0),IF(O96="V",10,0))))</f>
        <v>0</v>
      </c>
      <c r="Q96" s="11"/>
      <c r="R96" s="6">
        <f t="shared" si="15"/>
        <v>0</v>
      </c>
      <c r="S96" s="5"/>
      <c r="T96" s="6">
        <f t="shared" si="16"/>
        <v>0</v>
      </c>
      <c r="U96" s="6">
        <f t="shared" si="17"/>
        <v>0</v>
      </c>
      <c r="V96" s="7" t="str">
        <f t="shared" si="19"/>
        <v>-</v>
      </c>
    </row>
    <row r="97" spans="1:22" s="1" customFormat="1" ht="15" customHeight="1" x14ac:dyDescent="0.25">
      <c r="A97" s="8">
        <v>93</v>
      </c>
      <c r="B97" s="3"/>
      <c r="C97" s="41"/>
      <c r="D97" s="9"/>
      <c r="E97" s="6"/>
      <c r="F97" s="6"/>
      <c r="G97" s="52"/>
      <c r="H97" s="9"/>
      <c r="I97" s="9"/>
      <c r="J97" s="6"/>
      <c r="K97" s="4">
        <f t="shared" si="18"/>
        <v>0</v>
      </c>
      <c r="L97" s="10"/>
      <c r="M97" s="10"/>
      <c r="N97" s="8"/>
      <c r="O97" s="8"/>
      <c r="P97" s="2">
        <f>IF(F97="PELAKSANA",SUM(IF(L97="V",0,0),IF(M97="V",0,0),IF(N97="V",22.5,0),IF(O97="V",17.5,0)),IF(F97="FUNGSIONAL",SUM(IF(L97="V",0,0),IF(M97="V",15,0),IF(N97="V",15,0),IF(O97="V",10,0)),SUM(IF(L97="V",15,0),IF(M97="V",0,0),IF(N97="V",15,0),IF(O97="V",10,0))))</f>
        <v>0</v>
      </c>
      <c r="Q97" s="11"/>
      <c r="R97" s="6">
        <f t="shared" si="15"/>
        <v>0</v>
      </c>
      <c r="S97" s="5"/>
      <c r="T97" s="6">
        <f t="shared" si="16"/>
        <v>0</v>
      </c>
      <c r="U97" s="6">
        <f t="shared" si="17"/>
        <v>0</v>
      </c>
      <c r="V97" s="7" t="str">
        <f t="shared" si="19"/>
        <v>-</v>
      </c>
    </row>
    <row r="98" spans="1:22" s="1" customFormat="1" ht="15" customHeight="1" x14ac:dyDescent="0.25">
      <c r="A98" s="8">
        <v>94</v>
      </c>
      <c r="B98" s="3"/>
      <c r="C98" s="41"/>
      <c r="D98" s="9"/>
      <c r="E98" s="6"/>
      <c r="F98" s="6"/>
      <c r="G98" s="52"/>
      <c r="H98" s="9"/>
      <c r="I98" s="9"/>
      <c r="J98" s="6"/>
      <c r="K98" s="4">
        <f t="shared" si="18"/>
        <v>0</v>
      </c>
      <c r="L98" s="10"/>
      <c r="M98" s="10"/>
      <c r="N98" s="8"/>
      <c r="O98" s="8"/>
      <c r="P98" s="2">
        <f>IF(F98="PELAKSANA",SUM(IF(L98="V",0,0),IF(M98="V",0,0),IF(N98="V",22.5,0),IF(O98="V",17.5,0)),IF(F98="FUNGSIONAL",SUM(IF(L98="V",0,0),IF(M98="V",15,0),IF(N98="V",15,0),IF(O98="V",10,0)),SUM(IF(L98="V",15,0),IF(M98="V",0,0),IF(N98="V",15,0),IF(O98="V",10,0))))</f>
        <v>0</v>
      </c>
      <c r="Q98" s="11"/>
      <c r="R98" s="6">
        <f t="shared" si="15"/>
        <v>0</v>
      </c>
      <c r="S98" s="5"/>
      <c r="T98" s="6">
        <f t="shared" si="16"/>
        <v>0</v>
      </c>
      <c r="U98" s="6">
        <f t="shared" si="17"/>
        <v>0</v>
      </c>
      <c r="V98" s="7" t="str">
        <f t="shared" si="19"/>
        <v>-</v>
      </c>
    </row>
    <row r="99" spans="1:22" s="1" customFormat="1" ht="15" customHeight="1" x14ac:dyDescent="0.25">
      <c r="A99" s="8">
        <v>95</v>
      </c>
      <c r="B99" s="3"/>
      <c r="C99" s="41"/>
      <c r="D99" s="9"/>
      <c r="E99" s="6"/>
      <c r="F99" s="6"/>
      <c r="G99" s="52"/>
      <c r="H99" s="9"/>
      <c r="I99" s="9"/>
      <c r="J99" s="6"/>
      <c r="K99" s="4">
        <f t="shared" si="18"/>
        <v>0</v>
      </c>
      <c r="L99" s="10"/>
      <c r="M99" s="10"/>
      <c r="N99" s="8"/>
      <c r="O99" s="8"/>
      <c r="P99" s="2">
        <f>IF(F99="PELAKSANA",SUM(IF(L99="V",0,0),IF(M99="V",0,0),IF(N99="V",22.5,0),IF(O99="V",17.5,0)),IF(F99="FUNGSIONAL",SUM(IF(L99="V",0,0),IF(M99="V",15,0),IF(N99="V",15,0),IF(O99="V",10,0)),SUM(IF(L99="V",15,0),IF(M99="V",0,0),IF(N99="V",15,0),IF(O99="V",10,0))))</f>
        <v>0</v>
      </c>
      <c r="Q99" s="11"/>
      <c r="R99" s="6">
        <f t="shared" si="15"/>
        <v>0</v>
      </c>
      <c r="S99" s="5"/>
      <c r="T99" s="6">
        <f t="shared" si="16"/>
        <v>0</v>
      </c>
      <c r="U99" s="6">
        <f t="shared" si="17"/>
        <v>0</v>
      </c>
      <c r="V99" s="7" t="str">
        <f t="shared" si="19"/>
        <v>-</v>
      </c>
    </row>
    <row r="100" spans="1:22" s="1" customFormat="1" ht="15" customHeight="1" x14ac:dyDescent="0.25">
      <c r="A100" s="8">
        <v>96</v>
      </c>
      <c r="B100" s="3"/>
      <c r="C100" s="41"/>
      <c r="D100" s="9"/>
      <c r="E100" s="6"/>
      <c r="F100" s="6"/>
      <c r="G100" s="52"/>
      <c r="H100" s="9"/>
      <c r="I100" s="9"/>
      <c r="J100" s="6"/>
      <c r="K100" s="4">
        <f t="shared" si="18"/>
        <v>0</v>
      </c>
      <c r="L100" s="10"/>
      <c r="M100" s="10"/>
      <c r="N100" s="8"/>
      <c r="O100" s="8"/>
      <c r="P100" s="2">
        <f>IF(F100="PELAKSANA",SUM(IF(L100="V",0,0),IF(M100="V",0,0),IF(N100="V",22.5,0),IF(O100="V",17.5,0)),IF(F100="FUNGSIONAL",SUM(IF(L100="V",0,0),IF(M100="V",15,0),IF(N100="V",15,0),IF(O100="V",10,0)),SUM(IF(L100="V",15,0),IF(M100="V",0,0),IF(N100="V",15,0),IF(O100="V",10,0))))</f>
        <v>0</v>
      </c>
      <c r="Q100" s="11"/>
      <c r="R100" s="6">
        <f t="shared" si="15"/>
        <v>0</v>
      </c>
      <c r="S100" s="5"/>
      <c r="T100" s="6">
        <f t="shared" si="16"/>
        <v>0</v>
      </c>
      <c r="U100" s="6">
        <f t="shared" si="17"/>
        <v>0</v>
      </c>
      <c r="V100" s="7" t="str">
        <f t="shared" si="19"/>
        <v>-</v>
      </c>
    </row>
    <row r="101" spans="1:22" s="1" customFormat="1" ht="15" customHeight="1" x14ac:dyDescent="0.25">
      <c r="A101" s="8">
        <v>97</v>
      </c>
      <c r="B101" s="3"/>
      <c r="C101" s="41"/>
      <c r="D101" s="9"/>
      <c r="E101" s="6"/>
      <c r="F101" s="6"/>
      <c r="G101" s="52"/>
      <c r="H101" s="9"/>
      <c r="I101" s="9"/>
      <c r="J101" s="6"/>
      <c r="K101" s="4">
        <f t="shared" si="18"/>
        <v>0</v>
      </c>
      <c r="L101" s="10"/>
      <c r="M101" s="10"/>
      <c r="N101" s="8"/>
      <c r="O101" s="8"/>
      <c r="P101" s="2">
        <f>IF(F101="PELAKSANA",SUM(IF(L101="V",0,0),IF(M101="V",0,0),IF(N101="V",22.5,0),IF(O101="V",17.5,0)),IF(F101="FUNGSIONAL",SUM(IF(L101="V",0,0),IF(M101="V",15,0),IF(N101="V",15,0),IF(O101="V",10,0)),SUM(IF(L101="V",15,0),IF(M101="V",0,0),IF(N101="V",15,0),IF(O101="V",10,0))))</f>
        <v>0</v>
      </c>
      <c r="Q101" s="11"/>
      <c r="R101" s="6">
        <f t="shared" si="15"/>
        <v>0</v>
      </c>
      <c r="S101" s="5"/>
      <c r="T101" s="6">
        <f t="shared" si="16"/>
        <v>0</v>
      </c>
      <c r="U101" s="6">
        <f t="shared" si="17"/>
        <v>0</v>
      </c>
      <c r="V101" s="7" t="str">
        <f t="shared" si="19"/>
        <v>-</v>
      </c>
    </row>
    <row r="102" spans="1:22" s="1" customFormat="1" ht="15" customHeight="1" x14ac:dyDescent="0.25">
      <c r="A102" s="8">
        <v>98</v>
      </c>
      <c r="B102" s="3"/>
      <c r="C102" s="41"/>
      <c r="D102" s="9"/>
      <c r="E102" s="6"/>
      <c r="F102" s="6"/>
      <c r="G102" s="52"/>
      <c r="H102" s="9"/>
      <c r="I102" s="9"/>
      <c r="J102" s="6"/>
      <c r="K102" s="4">
        <f t="shared" si="18"/>
        <v>0</v>
      </c>
      <c r="L102" s="10"/>
      <c r="M102" s="10"/>
      <c r="N102" s="8"/>
      <c r="O102" s="8"/>
      <c r="P102" s="2">
        <f>IF(F102="PELAKSANA",SUM(IF(L102="V",0,0),IF(M102="V",0,0),IF(N102="V",22.5,0),IF(O102="V",17.5,0)),IF(F102="FUNGSIONAL",SUM(IF(L102="V",0,0),IF(M102="V",15,0),IF(N102="V",15,0),IF(O102="V",10,0)),SUM(IF(L102="V",15,0),IF(M102="V",0,0),IF(N102="V",15,0),IF(O102="V",10,0))))</f>
        <v>0</v>
      </c>
      <c r="Q102" s="11"/>
      <c r="R102" s="6">
        <f t="shared" si="15"/>
        <v>0</v>
      </c>
      <c r="S102" s="5"/>
      <c r="T102" s="6">
        <f t="shared" si="16"/>
        <v>0</v>
      </c>
      <c r="U102" s="6">
        <f t="shared" si="17"/>
        <v>0</v>
      </c>
      <c r="V102" s="7" t="str">
        <f t="shared" si="19"/>
        <v>-</v>
      </c>
    </row>
    <row r="103" spans="1:22" s="1" customFormat="1" ht="15" customHeight="1" x14ac:dyDescent="0.25">
      <c r="A103" s="8">
        <v>99</v>
      </c>
      <c r="B103" s="3"/>
      <c r="C103" s="41"/>
      <c r="D103" s="9"/>
      <c r="E103" s="6"/>
      <c r="F103" s="6"/>
      <c r="G103" s="52"/>
      <c r="H103" s="9"/>
      <c r="I103" s="9"/>
      <c r="J103" s="6"/>
      <c r="K103" s="4">
        <f t="shared" si="18"/>
        <v>0</v>
      </c>
      <c r="L103" s="10"/>
      <c r="M103" s="10"/>
      <c r="N103" s="8"/>
      <c r="O103" s="8"/>
      <c r="P103" s="2">
        <f>IF(F103="PELAKSANA",SUM(IF(L103="V",0,0),IF(M103="V",0,0),IF(N103="V",22.5,0),IF(O103="V",17.5,0)),IF(F103="FUNGSIONAL",SUM(IF(L103="V",0,0),IF(M103="V",15,0),IF(N103="V",15,0),IF(O103="V",10,0)),SUM(IF(L103="V",15,0),IF(M103="V",0,0),IF(N103="V",15,0),IF(O103="V",10,0))))</f>
        <v>0</v>
      </c>
      <c r="Q103" s="11"/>
      <c r="R103" s="6">
        <f t="shared" si="15"/>
        <v>0</v>
      </c>
      <c r="S103" s="5"/>
      <c r="T103" s="6">
        <f t="shared" si="16"/>
        <v>0</v>
      </c>
      <c r="U103" s="6">
        <f t="shared" si="17"/>
        <v>0</v>
      </c>
      <c r="V103" s="7"/>
    </row>
    <row r="104" spans="1:22" s="1" customFormat="1" ht="15" customHeight="1" x14ac:dyDescent="0.25">
      <c r="A104" s="8">
        <v>100</v>
      </c>
      <c r="B104" s="3"/>
      <c r="C104" s="41"/>
      <c r="D104" s="9"/>
      <c r="E104" s="6"/>
      <c r="F104" s="6"/>
      <c r="G104" s="52"/>
      <c r="H104" s="9"/>
      <c r="I104" s="9"/>
      <c r="J104" s="6"/>
      <c r="K104" s="4">
        <f t="shared" si="18"/>
        <v>0</v>
      </c>
      <c r="L104" s="10"/>
      <c r="M104" s="10"/>
      <c r="N104" s="8"/>
      <c r="O104" s="8"/>
      <c r="P104" s="2">
        <f>IF(F104="PELAKSANA",SUM(IF(L104="V",0,0),IF(M104="V",0,0),IF(N104="V",22.5,0),IF(O104="V",17.5,0)),IF(F104="FUNGSIONAL",SUM(IF(L104="V",0,0),IF(M104="V",15,0),IF(N104="V",15,0),IF(O104="V",10,0)),SUM(IF(L104="V",15,0),IF(M104="V",0,0),IF(N104="V",15,0),IF(O104="V",10,0))))</f>
        <v>0</v>
      </c>
      <c r="Q104" s="11"/>
      <c r="R104" s="6">
        <f t="shared" si="15"/>
        <v>0</v>
      </c>
      <c r="S104" s="5"/>
      <c r="T104" s="6">
        <f t="shared" si="16"/>
        <v>0</v>
      </c>
      <c r="U104" s="6">
        <f t="shared" si="17"/>
        <v>0</v>
      </c>
      <c r="V104" s="7"/>
    </row>
    <row r="105" spans="1:22" s="1" customFormat="1" ht="15" customHeight="1" x14ac:dyDescent="0.25">
      <c r="A105" s="8">
        <v>101</v>
      </c>
      <c r="B105" s="3"/>
      <c r="C105" s="41"/>
      <c r="D105" s="9"/>
      <c r="E105" s="6"/>
      <c r="F105" s="6"/>
      <c r="G105" s="52"/>
      <c r="H105" s="9"/>
      <c r="I105" s="9"/>
      <c r="J105" s="6"/>
      <c r="K105" s="4">
        <f t="shared" si="18"/>
        <v>0</v>
      </c>
      <c r="L105" s="10"/>
      <c r="M105" s="10"/>
      <c r="N105" s="8"/>
      <c r="O105" s="8"/>
      <c r="P105" s="2">
        <f>IF(F105="PELAKSANA",SUM(IF(L105="V",0,0),IF(M105="V",0,0),IF(N105="V",22.5,0),IF(O105="V",17.5,0)),IF(F105="FUNGSIONAL",SUM(IF(L105="V",0,0),IF(M105="V",15,0),IF(N105="V",15,0),IF(O105="V",10,0)),SUM(IF(L105="V",15,0),IF(M105="V",0,0),IF(N105="V",15,0),IF(O105="V",10,0))))</f>
        <v>0</v>
      </c>
      <c r="Q105" s="11"/>
      <c r="R105" s="6">
        <f t="shared" si="15"/>
        <v>0</v>
      </c>
      <c r="S105" s="5"/>
      <c r="T105" s="6">
        <f t="shared" si="16"/>
        <v>0</v>
      </c>
      <c r="U105" s="6">
        <f t="shared" si="17"/>
        <v>0</v>
      </c>
      <c r="V105" s="7"/>
    </row>
    <row r="106" spans="1:22" s="1" customFormat="1" ht="15" customHeight="1" x14ac:dyDescent="0.25">
      <c r="A106" s="8">
        <v>102</v>
      </c>
      <c r="B106" s="3"/>
      <c r="C106" s="41"/>
      <c r="D106" s="9"/>
      <c r="E106" s="6"/>
      <c r="F106" s="6"/>
      <c r="G106" s="52"/>
      <c r="H106" s="9"/>
      <c r="I106" s="9"/>
      <c r="J106" s="6"/>
      <c r="K106" s="4">
        <f t="shared" si="18"/>
        <v>0</v>
      </c>
      <c r="L106" s="10"/>
      <c r="M106" s="10"/>
      <c r="N106" s="8"/>
      <c r="O106" s="8"/>
      <c r="P106" s="2">
        <f>IF(F106="PELAKSANA",SUM(IF(L106="V",0,0),IF(M106="V",0,0),IF(N106="V",22.5,0),IF(O106="V",17.5,0)),IF(F106="FUNGSIONAL",SUM(IF(L106="V",0,0),IF(M106="V",15,0),IF(N106="V",15,0),IF(O106="V",10,0)),SUM(IF(L106="V",15,0),IF(M106="V",0,0),IF(N106="V",15,0),IF(O106="V",10,0))))</f>
        <v>0</v>
      </c>
      <c r="Q106" s="11"/>
      <c r="R106" s="6">
        <f t="shared" si="15"/>
        <v>0</v>
      </c>
      <c r="S106" s="5"/>
      <c r="T106" s="6">
        <f t="shared" si="16"/>
        <v>0</v>
      </c>
      <c r="U106" s="6">
        <f t="shared" si="17"/>
        <v>0</v>
      </c>
      <c r="V106" s="7"/>
    </row>
    <row r="107" spans="1:22" s="1" customFormat="1" ht="15" customHeight="1" x14ac:dyDescent="0.25">
      <c r="A107" s="8">
        <v>103</v>
      </c>
      <c r="B107" s="3"/>
      <c r="C107" s="41"/>
      <c r="D107" s="9"/>
      <c r="E107" s="6"/>
      <c r="F107" s="6"/>
      <c r="G107" s="52"/>
      <c r="H107" s="9"/>
      <c r="I107" s="9"/>
      <c r="J107" s="6"/>
      <c r="K107" s="4">
        <f t="shared" si="18"/>
        <v>0</v>
      </c>
      <c r="L107" s="10"/>
      <c r="M107" s="10"/>
      <c r="N107" s="8"/>
      <c r="O107" s="8"/>
      <c r="P107" s="2">
        <f>IF(F107="PELAKSANA",SUM(IF(L107="V",0,0),IF(M107="V",0,0),IF(N107="V",22.5,0),IF(O107="V",17.5,0)),IF(F107="FUNGSIONAL",SUM(IF(L107="V",0,0),IF(M107="V",15,0),IF(N107="V",15,0),IF(O107="V",10,0)),SUM(IF(L107="V",15,0),IF(M107="V",0,0),IF(N107="V",15,0),IF(O107="V",10,0))))</f>
        <v>0</v>
      </c>
      <c r="Q107" s="11"/>
      <c r="R107" s="6">
        <f t="shared" si="15"/>
        <v>0</v>
      </c>
      <c r="S107" s="5"/>
      <c r="T107" s="6">
        <f t="shared" si="16"/>
        <v>0</v>
      </c>
      <c r="U107" s="6">
        <f t="shared" si="17"/>
        <v>0</v>
      </c>
      <c r="V107" s="7"/>
    </row>
    <row r="108" spans="1:22" s="1" customFormat="1" ht="15" customHeight="1" x14ac:dyDescent="0.25">
      <c r="A108" s="8">
        <v>104</v>
      </c>
      <c r="B108" s="3"/>
      <c r="C108" s="41"/>
      <c r="D108" s="9"/>
      <c r="E108" s="6"/>
      <c r="F108" s="6"/>
      <c r="G108" s="52"/>
      <c r="H108" s="9"/>
      <c r="I108" s="9"/>
      <c r="J108" s="6"/>
      <c r="K108" s="4">
        <f t="shared" si="18"/>
        <v>0</v>
      </c>
      <c r="L108" s="10"/>
      <c r="M108" s="10"/>
      <c r="N108" s="8"/>
      <c r="O108" s="8"/>
      <c r="P108" s="2">
        <f>IF(F108="PELAKSANA",SUM(IF(L108="V",0,0),IF(M108="V",0,0),IF(N108="V",22.5,0),IF(O108="V",17.5,0)),IF(F108="FUNGSIONAL",SUM(IF(L108="V",0,0),IF(M108="V",15,0),IF(N108="V",15,0),IF(O108="V",10,0)),SUM(IF(L108="V",15,0),IF(M108="V",0,0),IF(N108="V",15,0),IF(O108="V",10,0))))</f>
        <v>0</v>
      </c>
      <c r="Q108" s="11"/>
      <c r="R108" s="6">
        <f t="shared" si="15"/>
        <v>0</v>
      </c>
      <c r="S108" s="5"/>
      <c r="T108" s="6">
        <f t="shared" si="16"/>
        <v>0</v>
      </c>
      <c r="U108" s="6">
        <f t="shared" si="17"/>
        <v>0</v>
      </c>
      <c r="V108" s="7"/>
    </row>
    <row r="109" spans="1:22" s="1" customFormat="1" ht="15" customHeight="1" x14ac:dyDescent="0.25">
      <c r="A109" s="8">
        <v>105</v>
      </c>
      <c r="B109" s="3"/>
      <c r="C109" s="41"/>
      <c r="D109" s="9"/>
      <c r="E109" s="6"/>
      <c r="F109" s="6"/>
      <c r="G109" s="52"/>
      <c r="H109" s="9"/>
      <c r="I109" s="9"/>
      <c r="J109" s="6"/>
      <c r="K109" s="4">
        <f t="shared" si="18"/>
        <v>0</v>
      </c>
      <c r="L109" s="10"/>
      <c r="M109" s="10"/>
      <c r="N109" s="8"/>
      <c r="O109" s="8"/>
      <c r="P109" s="2">
        <f>IF(F109="PELAKSANA",SUM(IF(L109="V",0,0),IF(M109="V",0,0),IF(N109="V",22.5,0),IF(O109="V",17.5,0)),IF(F109="FUNGSIONAL",SUM(IF(L109="V",0,0),IF(M109="V",15,0),IF(N109="V",15,0),IF(O109="V",10,0)),SUM(IF(L109="V",15,0),IF(M109="V",0,0),IF(N109="V",15,0),IF(O109="V",10,0))))</f>
        <v>0</v>
      </c>
      <c r="Q109" s="11"/>
      <c r="R109" s="6">
        <f t="shared" si="15"/>
        <v>0</v>
      </c>
      <c r="S109" s="5"/>
      <c r="T109" s="6">
        <f t="shared" si="16"/>
        <v>0</v>
      </c>
      <c r="U109" s="6">
        <f t="shared" si="17"/>
        <v>0</v>
      </c>
      <c r="V109" s="7"/>
    </row>
    <row r="110" spans="1:22" s="1" customFormat="1" ht="15" customHeight="1" x14ac:dyDescent="0.25">
      <c r="A110" s="8">
        <v>106</v>
      </c>
      <c r="B110" s="3"/>
      <c r="C110" s="41"/>
      <c r="D110" s="9"/>
      <c r="E110" s="6"/>
      <c r="F110" s="6"/>
      <c r="G110" s="52"/>
      <c r="H110" s="9"/>
      <c r="I110" s="9"/>
      <c r="J110" s="6"/>
      <c r="K110" s="4">
        <f t="shared" si="18"/>
        <v>0</v>
      </c>
      <c r="L110" s="10"/>
      <c r="M110" s="10"/>
      <c r="N110" s="8"/>
      <c r="O110" s="8"/>
      <c r="P110" s="2">
        <f>IF(F110="PELAKSANA",SUM(IF(L110="V",0,0),IF(M110="V",0,0),IF(N110="V",22.5,0),IF(O110="V",17.5,0)),IF(F110="FUNGSIONAL",SUM(IF(L110="V",0,0),IF(M110="V",15,0),IF(N110="V",15,0),IF(O110="V",10,0)),SUM(IF(L110="V",15,0),IF(M110="V",0,0),IF(N110="V",15,0),IF(O110="V",10,0))))</f>
        <v>0</v>
      </c>
      <c r="Q110" s="11"/>
      <c r="R110" s="6">
        <f t="shared" si="15"/>
        <v>0</v>
      </c>
      <c r="S110" s="5"/>
      <c r="T110" s="6">
        <f t="shared" si="16"/>
        <v>0</v>
      </c>
      <c r="U110" s="6">
        <f t="shared" si="17"/>
        <v>0</v>
      </c>
      <c r="V110" s="7"/>
    </row>
    <row r="111" spans="1:22" s="1" customFormat="1" ht="15" customHeight="1" x14ac:dyDescent="0.25">
      <c r="A111" s="8">
        <v>107</v>
      </c>
      <c r="B111" s="3"/>
      <c r="C111" s="41"/>
      <c r="D111" s="9"/>
      <c r="E111" s="6"/>
      <c r="F111" s="6"/>
      <c r="G111" s="52"/>
      <c r="H111" s="9"/>
      <c r="I111" s="9"/>
      <c r="J111" s="6"/>
      <c r="K111" s="4">
        <f t="shared" si="18"/>
        <v>0</v>
      </c>
      <c r="L111" s="10"/>
      <c r="M111" s="10"/>
      <c r="N111" s="8"/>
      <c r="O111" s="8"/>
      <c r="P111" s="2">
        <f>IF(F111="PELAKSANA",SUM(IF(L111="V",0,0),IF(M111="V",0,0),IF(N111="V",22.5,0),IF(O111="V",17.5,0)),IF(F111="FUNGSIONAL",SUM(IF(L111="V",0,0),IF(M111="V",15,0),IF(N111="V",15,0),IF(O111="V",10,0)),SUM(IF(L111="V",15,0),IF(M111="V",0,0),IF(N111="V",15,0),IF(O111="V",10,0))))</f>
        <v>0</v>
      </c>
      <c r="Q111" s="11"/>
      <c r="R111" s="6">
        <f t="shared" si="15"/>
        <v>0</v>
      </c>
      <c r="S111" s="5"/>
      <c r="T111" s="6">
        <f t="shared" si="16"/>
        <v>0</v>
      </c>
      <c r="U111" s="6">
        <f t="shared" si="17"/>
        <v>0</v>
      </c>
      <c r="V111" s="7"/>
    </row>
    <row r="112" spans="1:22" s="1" customFormat="1" x14ac:dyDescent="0.25">
      <c r="A112" s="8">
        <v>108</v>
      </c>
      <c r="B112" s="3"/>
      <c r="C112" s="72"/>
      <c r="D112" s="9"/>
      <c r="E112" s="6"/>
      <c r="F112" s="6"/>
      <c r="G112" s="52"/>
      <c r="H112" s="9"/>
      <c r="I112" s="9"/>
      <c r="J112" s="6"/>
      <c r="K112" s="4">
        <f t="shared" si="18"/>
        <v>0</v>
      </c>
      <c r="L112" s="10"/>
      <c r="M112" s="10"/>
      <c r="N112" s="8"/>
      <c r="O112" s="8"/>
      <c r="P112" s="2">
        <f>IF(F112="PELAKSANA",SUM(IF(L112="V",0,0),IF(M112="V",0,0),IF(N112="V",22.5,0),IF(O112="V",17.5,0)),IF(F112="FUNGSIONAL",SUM(IF(L112="V",0,0),IF(M112="V",15,0),IF(N112="V",15,0),IF(O112="V",10,0)),SUM(IF(L112="V",15,0),IF(M112="V",0,0),IF(N112="V",15,0),IF(O112="V",10,0))))</f>
        <v>0</v>
      </c>
      <c r="Q112" s="11"/>
      <c r="R112" s="6">
        <f t="shared" si="15"/>
        <v>0</v>
      </c>
      <c r="S112" s="5"/>
      <c r="T112" s="6">
        <f t="shared" si="16"/>
        <v>0</v>
      </c>
      <c r="U112" s="6">
        <f t="shared" si="17"/>
        <v>0</v>
      </c>
      <c r="V112" s="7" t="str">
        <f t="shared" ref="V112:V138" si="20">IF(U112=0,"-",IF(U112&gt;90,"Sangat Tinggi",IF(U112&gt;80,"Tinggi",IF(U112&gt;70,"Sedang",IF(U112&gt;60,"Rendah","Sangat Rendah")))))</f>
        <v>-</v>
      </c>
    </row>
    <row r="113" spans="1:22" s="1" customFormat="1" x14ac:dyDescent="0.25">
      <c r="A113" s="8">
        <v>109</v>
      </c>
      <c r="B113" s="3"/>
      <c r="C113" s="72"/>
      <c r="D113" s="9"/>
      <c r="E113" s="6"/>
      <c r="F113" s="6"/>
      <c r="G113" s="52"/>
      <c r="H113" s="9"/>
      <c r="I113" s="9"/>
      <c r="J113" s="6"/>
      <c r="K113" s="4">
        <f t="shared" si="18"/>
        <v>0</v>
      </c>
      <c r="L113" s="10"/>
      <c r="M113" s="10"/>
      <c r="N113" s="8"/>
      <c r="O113" s="8"/>
      <c r="P113" s="2">
        <f>IF(F113="PELAKSANA",SUM(IF(L113="V",0,0),IF(M113="V",0,0),IF(N113="V",22.5,0),IF(O113="V",17.5,0)),IF(F113="FUNGSIONAL",SUM(IF(L113="V",0,0),IF(M113="V",15,0),IF(N113="V",15,0),IF(O113="V",10,0)),SUM(IF(L113="V",15,0),IF(M113="V",0,0),IF(N113="V",15,0),IF(O113="V",10,0))))</f>
        <v>0</v>
      </c>
      <c r="Q113" s="11"/>
      <c r="R113" s="6">
        <f t="shared" si="15"/>
        <v>0</v>
      </c>
      <c r="S113" s="5"/>
      <c r="T113" s="6">
        <f t="shared" si="16"/>
        <v>0</v>
      </c>
      <c r="U113" s="6">
        <f t="shared" si="17"/>
        <v>0</v>
      </c>
      <c r="V113" s="7" t="str">
        <f t="shared" si="20"/>
        <v>-</v>
      </c>
    </row>
    <row r="114" spans="1:22" s="1" customFormat="1" x14ac:dyDescent="0.25">
      <c r="A114" s="8">
        <v>110</v>
      </c>
      <c r="B114" s="3"/>
      <c r="C114" s="72"/>
      <c r="D114" s="9"/>
      <c r="E114" s="6"/>
      <c r="F114" s="6"/>
      <c r="G114" s="52"/>
      <c r="H114" s="9"/>
      <c r="I114" s="9"/>
      <c r="J114" s="6"/>
      <c r="K114" s="4">
        <f t="shared" ref="K114:K147" si="21">IF(J114="S3",25,IF(J114="S2",20,IF(J114="S1/D4",15,IF(J114="D3",10, IF(J114="SMA/D1/D2",5,IF(J114="SMP/SD",1,0))))))</f>
        <v>0</v>
      </c>
      <c r="L114" s="10"/>
      <c r="M114" s="10"/>
      <c r="N114" s="8"/>
      <c r="O114" s="8"/>
      <c r="P114" s="2">
        <f>IF(F114="PELAKSANA",SUM(IF(L114="V",0,0),IF(M114="V",0,0),IF(N114="V",22.5,0),IF(O114="V",17.5,0)),IF(F114="FUNGSIONAL",SUM(IF(L114="V",0,0),IF(M114="V",15,0),IF(N114="V",15,0),IF(O114="V",10,0)),SUM(IF(L114="V",15,0),IF(M114="V",0,0),IF(N114="V",15,0),IF(O114="V",10,0))))</f>
        <v>0</v>
      </c>
      <c r="Q114" s="11"/>
      <c r="R114" s="6">
        <f t="shared" si="15"/>
        <v>0</v>
      </c>
      <c r="S114" s="5"/>
      <c r="T114" s="6">
        <f t="shared" si="16"/>
        <v>0</v>
      </c>
      <c r="U114" s="6">
        <f t="shared" si="17"/>
        <v>0</v>
      </c>
      <c r="V114" s="7" t="str">
        <f t="shared" si="20"/>
        <v>-</v>
      </c>
    </row>
    <row r="115" spans="1:22" s="1" customFormat="1" x14ac:dyDescent="0.25">
      <c r="A115" s="8">
        <v>111</v>
      </c>
      <c r="B115" s="3"/>
      <c r="C115" s="41"/>
      <c r="D115" s="9"/>
      <c r="E115" s="6"/>
      <c r="F115" s="6"/>
      <c r="G115" s="52"/>
      <c r="H115" s="9"/>
      <c r="I115" s="9"/>
      <c r="J115" s="6"/>
      <c r="K115" s="4">
        <f t="shared" si="21"/>
        <v>0</v>
      </c>
      <c r="L115" s="10"/>
      <c r="M115" s="10"/>
      <c r="N115" s="8"/>
      <c r="O115" s="8"/>
      <c r="P115" s="2">
        <f>IF(F115="PELAKSANA",SUM(IF(L115="V",0,0),IF(M115="V",0,0),IF(N115="V",22.5,0),IF(O115="V",17.5,0)),IF(F115="FUNGSIONAL",SUM(IF(L115="V",0,0),IF(M115="V",15,0),IF(N115="V",15,0),IF(O115="V",10,0)),SUM(IF(L115="V",15,0),IF(M115="V",0,0),IF(N115="V",15,0),IF(O115="V",10,0))))</f>
        <v>0</v>
      </c>
      <c r="Q115" s="11"/>
      <c r="R115" s="6">
        <f t="shared" si="15"/>
        <v>0</v>
      </c>
      <c r="S115" s="5"/>
      <c r="T115" s="6">
        <f t="shared" si="16"/>
        <v>0</v>
      </c>
      <c r="U115" s="6">
        <f t="shared" si="17"/>
        <v>0</v>
      </c>
      <c r="V115" s="7" t="str">
        <f t="shared" si="20"/>
        <v>-</v>
      </c>
    </row>
    <row r="116" spans="1:22" s="1" customFormat="1" x14ac:dyDescent="0.25">
      <c r="A116" s="8">
        <v>112</v>
      </c>
      <c r="B116" s="3"/>
      <c r="C116" s="41"/>
      <c r="D116" s="9"/>
      <c r="E116" s="6"/>
      <c r="F116" s="6"/>
      <c r="G116" s="52"/>
      <c r="H116" s="9"/>
      <c r="I116" s="9"/>
      <c r="J116" s="6"/>
      <c r="K116" s="4">
        <f t="shared" si="21"/>
        <v>0</v>
      </c>
      <c r="L116" s="10"/>
      <c r="M116" s="10"/>
      <c r="N116" s="8"/>
      <c r="O116" s="8"/>
      <c r="P116" s="2">
        <f>IF(F116="PELAKSANA",SUM(IF(L116="V",0,0),IF(M116="V",0,0),IF(N116="V",22.5,0),IF(O116="V",17.5,0)),IF(F116="FUNGSIONAL",SUM(IF(L116="V",0,0),IF(M116="V",15,0),IF(N116="V",15,0),IF(O116="V",10,0)),SUM(IF(L116="V",15,0),IF(M116="V",0,0),IF(N116="V",15,0),IF(O116="V",10,0))))</f>
        <v>0</v>
      </c>
      <c r="Q116" s="11"/>
      <c r="R116" s="6">
        <f t="shared" si="15"/>
        <v>0</v>
      </c>
      <c r="S116" s="5"/>
      <c r="T116" s="6">
        <f t="shared" si="16"/>
        <v>0</v>
      </c>
      <c r="U116" s="6">
        <f t="shared" si="17"/>
        <v>0</v>
      </c>
      <c r="V116" s="7" t="str">
        <f t="shared" si="20"/>
        <v>-</v>
      </c>
    </row>
    <row r="117" spans="1:22" s="1" customFormat="1" ht="15" customHeight="1" x14ac:dyDescent="0.25">
      <c r="A117" s="8">
        <v>113</v>
      </c>
      <c r="B117" s="3"/>
      <c r="C117" s="41"/>
      <c r="D117" s="9"/>
      <c r="E117" s="6"/>
      <c r="F117" s="6"/>
      <c r="G117" s="52"/>
      <c r="H117" s="9"/>
      <c r="I117" s="9"/>
      <c r="J117" s="6"/>
      <c r="K117" s="4">
        <f t="shared" si="21"/>
        <v>0</v>
      </c>
      <c r="L117" s="10"/>
      <c r="M117" s="10"/>
      <c r="N117" s="8"/>
      <c r="O117" s="8"/>
      <c r="P117" s="2">
        <f>IF(F117="PELAKSANA",SUM(IF(L117="V",0,0),IF(M117="V",0,0),IF(N117="V",22.5,0),IF(O117="V",17.5,0)),IF(F117="FUNGSIONAL",SUM(IF(L117="V",0,0),IF(M117="V",15,0),IF(N117="V",15,0),IF(O117="V",10,0)),SUM(IF(L117="V",15,0),IF(M117="V",0,0),IF(N117="V",15,0),IF(O117="V",10,0))))</f>
        <v>0</v>
      </c>
      <c r="Q117" s="11"/>
      <c r="R117" s="6">
        <f t="shared" si="15"/>
        <v>0</v>
      </c>
      <c r="S117" s="5"/>
      <c r="T117" s="6">
        <f t="shared" si="16"/>
        <v>0</v>
      </c>
      <c r="U117" s="6">
        <f t="shared" si="17"/>
        <v>0</v>
      </c>
      <c r="V117" s="7" t="str">
        <f t="shared" si="20"/>
        <v>-</v>
      </c>
    </row>
    <row r="118" spans="1:22" s="1" customFormat="1" ht="15" customHeight="1" x14ac:dyDescent="0.25">
      <c r="A118" s="8">
        <v>114</v>
      </c>
      <c r="B118" s="3"/>
      <c r="C118" s="41"/>
      <c r="D118" s="9"/>
      <c r="E118" s="6"/>
      <c r="F118" s="6"/>
      <c r="G118" s="52"/>
      <c r="H118" s="9"/>
      <c r="I118" s="9"/>
      <c r="J118" s="6"/>
      <c r="K118" s="4">
        <f t="shared" si="21"/>
        <v>0</v>
      </c>
      <c r="L118" s="10"/>
      <c r="M118" s="10"/>
      <c r="N118" s="8"/>
      <c r="O118" s="8"/>
      <c r="P118" s="2">
        <f>IF(F118="PELAKSANA",SUM(IF(L118="V",0,0),IF(M118="V",0,0),IF(N118="V",22.5,0),IF(O118="V",17.5,0)),IF(F118="FUNGSIONAL",SUM(IF(L118="V",0,0),IF(M118="V",15,0),IF(N118="V",15,0),IF(O118="V",10,0)),SUM(IF(L118="V",15,0),IF(M118="V",0,0),IF(N118="V",15,0),IF(O118="V",10,0))))</f>
        <v>0</v>
      </c>
      <c r="Q118" s="11"/>
      <c r="R118" s="6">
        <f t="shared" si="15"/>
        <v>0</v>
      </c>
      <c r="S118" s="5"/>
      <c r="T118" s="6">
        <f t="shared" si="16"/>
        <v>0</v>
      </c>
      <c r="U118" s="6">
        <f t="shared" si="17"/>
        <v>0</v>
      </c>
      <c r="V118" s="7" t="str">
        <f t="shared" si="20"/>
        <v>-</v>
      </c>
    </row>
    <row r="119" spans="1:22" s="1" customFormat="1" ht="15" customHeight="1" x14ac:dyDescent="0.25">
      <c r="A119" s="8">
        <v>115</v>
      </c>
      <c r="B119" s="3"/>
      <c r="C119" s="41"/>
      <c r="D119" s="9"/>
      <c r="E119" s="6"/>
      <c r="F119" s="6"/>
      <c r="G119" s="52"/>
      <c r="H119" s="9"/>
      <c r="I119" s="9"/>
      <c r="J119" s="6"/>
      <c r="K119" s="4">
        <f t="shared" si="21"/>
        <v>0</v>
      </c>
      <c r="L119" s="10"/>
      <c r="M119" s="10"/>
      <c r="N119" s="8"/>
      <c r="O119" s="8"/>
      <c r="P119" s="2">
        <f>IF(F119="PELAKSANA",SUM(IF(L119="V",0,0),IF(M119="V",0,0),IF(N119="V",22.5,0),IF(O119="V",17.5,0)),IF(F119="FUNGSIONAL",SUM(IF(L119="V",0,0),IF(M119="V",15,0),IF(N119="V",15,0),IF(O119="V",10,0)),SUM(IF(L119="V",15,0),IF(M119="V",0,0),IF(N119="V",15,0),IF(O119="V",10,0))))</f>
        <v>0</v>
      </c>
      <c r="Q119" s="11"/>
      <c r="R119" s="6">
        <f t="shared" si="15"/>
        <v>0</v>
      </c>
      <c r="S119" s="5"/>
      <c r="T119" s="6">
        <f t="shared" si="16"/>
        <v>0</v>
      </c>
      <c r="U119" s="6">
        <f t="shared" si="17"/>
        <v>0</v>
      </c>
      <c r="V119" s="7" t="str">
        <f t="shared" si="20"/>
        <v>-</v>
      </c>
    </row>
    <row r="120" spans="1:22" s="1" customFormat="1" x14ac:dyDescent="0.25">
      <c r="A120" s="8">
        <v>116</v>
      </c>
      <c r="B120" s="3"/>
      <c r="C120" s="41"/>
      <c r="D120" s="9"/>
      <c r="E120" s="6"/>
      <c r="F120" s="6"/>
      <c r="G120" s="52"/>
      <c r="H120" s="9"/>
      <c r="I120" s="9"/>
      <c r="J120" s="6"/>
      <c r="K120" s="4">
        <f t="shared" si="21"/>
        <v>0</v>
      </c>
      <c r="L120" s="10"/>
      <c r="M120" s="10"/>
      <c r="N120" s="8"/>
      <c r="O120" s="8"/>
      <c r="P120" s="2">
        <f>IF(F120="PELAKSANA",SUM(IF(L120="V",0,0),IF(M120="V",0,0),IF(N120="V",22.5,0),IF(O120="V",17.5,0)),IF(F120="FUNGSIONAL",SUM(IF(L120="V",0,0),IF(M120="V",15,0),IF(N120="V",15,0),IF(O120="V",10,0)),SUM(IF(L120="V",15,0),IF(M120="V",0,0),IF(N120="V",15,0),IF(O120="V",10,0))))</f>
        <v>0</v>
      </c>
      <c r="Q120" s="11"/>
      <c r="R120" s="6">
        <f t="shared" si="15"/>
        <v>0</v>
      </c>
      <c r="S120" s="5"/>
      <c r="T120" s="6">
        <f t="shared" si="16"/>
        <v>0</v>
      </c>
      <c r="U120" s="6">
        <f t="shared" si="17"/>
        <v>0</v>
      </c>
      <c r="V120" s="7" t="str">
        <f t="shared" si="20"/>
        <v>-</v>
      </c>
    </row>
    <row r="121" spans="1:22" s="1" customFormat="1" ht="15" customHeight="1" x14ac:dyDescent="0.25">
      <c r="A121" s="8">
        <v>117</v>
      </c>
      <c r="B121" s="3"/>
      <c r="C121" s="41"/>
      <c r="D121" s="9"/>
      <c r="E121" s="6"/>
      <c r="F121" s="6"/>
      <c r="G121" s="52"/>
      <c r="H121" s="9"/>
      <c r="I121" s="9"/>
      <c r="J121" s="6"/>
      <c r="K121" s="4">
        <f t="shared" si="21"/>
        <v>0</v>
      </c>
      <c r="L121" s="10"/>
      <c r="M121" s="10"/>
      <c r="N121" s="8"/>
      <c r="O121" s="8"/>
      <c r="P121" s="2">
        <f>IF(F121="PELAKSANA",SUM(IF(L121="V",0,0),IF(M121="V",0,0),IF(N121="V",22.5,0),IF(O121="V",17.5,0)),IF(F121="FUNGSIONAL",SUM(IF(L121="V",0,0),IF(M121="V",15,0),IF(N121="V",15,0),IF(O121="V",10,0)),SUM(IF(L121="V",15,0),IF(M121="V",0,0),IF(N121="V",15,0),IF(O121="V",10,0))))</f>
        <v>0</v>
      </c>
      <c r="Q121" s="11"/>
      <c r="R121" s="6">
        <f t="shared" si="15"/>
        <v>0</v>
      </c>
      <c r="S121" s="5"/>
      <c r="T121" s="6">
        <f t="shared" si="16"/>
        <v>0</v>
      </c>
      <c r="U121" s="6">
        <f t="shared" si="17"/>
        <v>0</v>
      </c>
      <c r="V121" s="7" t="str">
        <f t="shared" si="20"/>
        <v>-</v>
      </c>
    </row>
    <row r="122" spans="1:22" s="1" customFormat="1" ht="15.75" customHeight="1" x14ac:dyDescent="0.25">
      <c r="A122" s="8">
        <v>118</v>
      </c>
      <c r="B122" s="3"/>
      <c r="C122" s="41"/>
      <c r="D122" s="9"/>
      <c r="E122" s="6"/>
      <c r="F122" s="6"/>
      <c r="G122" s="52"/>
      <c r="H122" s="9"/>
      <c r="I122" s="9"/>
      <c r="J122" s="6"/>
      <c r="K122" s="4">
        <f t="shared" si="21"/>
        <v>0</v>
      </c>
      <c r="L122" s="10"/>
      <c r="M122" s="10"/>
      <c r="N122" s="8"/>
      <c r="O122" s="8"/>
      <c r="P122" s="2">
        <f>IF(F122="PELAKSANA",SUM(IF(L122="V",0,0),IF(M122="V",0,0),IF(N122="V",22.5,0),IF(O122="V",17.5,0)),IF(F122="FUNGSIONAL",SUM(IF(L122="V",0,0),IF(M122="V",15,0),IF(N122="V",15,0),IF(O122="V",10,0)),SUM(IF(L122="V",15,0),IF(M122="V",0,0),IF(N122="V",15,0),IF(O122="V",10,0))))</f>
        <v>0</v>
      </c>
      <c r="Q122" s="11"/>
      <c r="R122" s="6">
        <f t="shared" si="15"/>
        <v>0</v>
      </c>
      <c r="S122" s="5"/>
      <c r="T122" s="6">
        <f t="shared" si="16"/>
        <v>0</v>
      </c>
      <c r="U122" s="6">
        <f t="shared" si="17"/>
        <v>0</v>
      </c>
      <c r="V122" s="7" t="str">
        <f t="shared" si="20"/>
        <v>-</v>
      </c>
    </row>
    <row r="123" spans="1:22" s="1" customFormat="1" ht="15" customHeight="1" x14ac:dyDescent="0.25">
      <c r="A123" s="8">
        <v>119</v>
      </c>
      <c r="B123" s="3"/>
      <c r="C123" s="41"/>
      <c r="D123" s="9"/>
      <c r="E123" s="6"/>
      <c r="F123" s="6"/>
      <c r="G123" s="52"/>
      <c r="H123" s="9"/>
      <c r="I123" s="9"/>
      <c r="J123" s="6"/>
      <c r="K123" s="4">
        <f t="shared" si="21"/>
        <v>0</v>
      </c>
      <c r="L123" s="10"/>
      <c r="M123" s="10"/>
      <c r="N123" s="8"/>
      <c r="O123" s="8"/>
      <c r="P123" s="2">
        <f>IF(F123="PELAKSANA",SUM(IF(L123="V",0,0),IF(M123="V",0,0),IF(N123="V",22.5,0),IF(O123="V",17.5,0)),IF(F123="FUNGSIONAL",SUM(IF(L123="V",0,0),IF(M123="V",15,0),IF(N123="V",15,0),IF(O123="V",10,0)),SUM(IF(L123="V",15,0),IF(M123="V",0,0),IF(N123="V",15,0),IF(O123="V",10,0))))</f>
        <v>0</v>
      </c>
      <c r="Q123" s="11"/>
      <c r="R123" s="6">
        <f t="shared" si="15"/>
        <v>0</v>
      </c>
      <c r="S123" s="5"/>
      <c r="T123" s="6">
        <f t="shared" si="16"/>
        <v>0</v>
      </c>
      <c r="U123" s="6">
        <f t="shared" si="17"/>
        <v>0</v>
      </c>
      <c r="V123" s="7" t="str">
        <f t="shared" si="20"/>
        <v>-</v>
      </c>
    </row>
    <row r="124" spans="1:22" s="1" customFormat="1" ht="15" customHeight="1" x14ac:dyDescent="0.25">
      <c r="A124" s="8">
        <v>120</v>
      </c>
      <c r="B124" s="3"/>
      <c r="C124" s="41"/>
      <c r="D124" s="9"/>
      <c r="E124" s="6"/>
      <c r="F124" s="6"/>
      <c r="G124" s="52"/>
      <c r="H124" s="9"/>
      <c r="I124" s="9"/>
      <c r="J124" s="6"/>
      <c r="K124" s="4">
        <f t="shared" si="21"/>
        <v>0</v>
      </c>
      <c r="L124" s="10"/>
      <c r="M124" s="10"/>
      <c r="N124" s="8"/>
      <c r="O124" s="8"/>
      <c r="P124" s="2">
        <f>IF(F124="PELAKSANA",SUM(IF(L124="V",0,0),IF(M124="V",0,0),IF(N124="V",22.5,0),IF(O124="V",17.5,0)),IF(F124="FUNGSIONAL",SUM(IF(L124="V",0,0),IF(M124="V",15,0),IF(N124="V",15,0),IF(O124="V",10,0)),SUM(IF(L124="V",15,0),IF(M124="V",0,0),IF(N124="V",15,0),IF(O124="V",10,0))))</f>
        <v>0</v>
      </c>
      <c r="Q124" s="11"/>
      <c r="R124" s="6">
        <f t="shared" si="15"/>
        <v>0</v>
      </c>
      <c r="S124" s="5"/>
      <c r="T124" s="6">
        <f t="shared" si="16"/>
        <v>0</v>
      </c>
      <c r="U124" s="6">
        <f t="shared" si="17"/>
        <v>0</v>
      </c>
      <c r="V124" s="7" t="str">
        <f t="shared" si="20"/>
        <v>-</v>
      </c>
    </row>
    <row r="125" spans="1:22" s="1" customFormat="1" ht="15" customHeight="1" x14ac:dyDescent="0.25">
      <c r="A125" s="8">
        <v>121</v>
      </c>
      <c r="B125" s="3"/>
      <c r="C125" s="41"/>
      <c r="D125" s="9"/>
      <c r="E125" s="6"/>
      <c r="F125" s="6"/>
      <c r="G125" s="52"/>
      <c r="H125" s="9"/>
      <c r="I125" s="9"/>
      <c r="J125" s="6"/>
      <c r="K125" s="4">
        <f t="shared" si="21"/>
        <v>0</v>
      </c>
      <c r="L125" s="10"/>
      <c r="M125" s="10"/>
      <c r="N125" s="8"/>
      <c r="O125" s="8"/>
      <c r="P125" s="2">
        <f>IF(F125="PELAKSANA",SUM(IF(L125="V",0,0),IF(M125="V",0,0),IF(N125="V",22.5,0),IF(O125="V",17.5,0)),IF(F125="FUNGSIONAL",SUM(IF(L125="V",0,0),IF(M125="V",15,0),IF(N125="V",15,0),IF(O125="V",10,0)),SUM(IF(L125="V",15,0),IF(M125="V",0,0),IF(N125="V",15,0),IF(O125="V",10,0))))</f>
        <v>0</v>
      </c>
      <c r="Q125" s="11"/>
      <c r="R125" s="6">
        <f t="shared" si="15"/>
        <v>0</v>
      </c>
      <c r="S125" s="5"/>
      <c r="T125" s="6">
        <f t="shared" si="16"/>
        <v>0</v>
      </c>
      <c r="U125" s="6">
        <f t="shared" si="17"/>
        <v>0</v>
      </c>
      <c r="V125" s="7" t="str">
        <f t="shared" si="20"/>
        <v>-</v>
      </c>
    </row>
    <row r="126" spans="1:22" s="1" customFormat="1" ht="15.75" customHeight="1" x14ac:dyDescent="0.25">
      <c r="A126" s="8">
        <v>122</v>
      </c>
      <c r="B126" s="3"/>
      <c r="C126" s="41"/>
      <c r="D126" s="9"/>
      <c r="E126" s="6"/>
      <c r="F126" s="6"/>
      <c r="G126" s="52"/>
      <c r="H126" s="9"/>
      <c r="I126" s="9"/>
      <c r="J126" s="6"/>
      <c r="K126" s="4">
        <f t="shared" si="21"/>
        <v>0</v>
      </c>
      <c r="L126" s="10"/>
      <c r="M126" s="10"/>
      <c r="N126" s="8"/>
      <c r="O126" s="8"/>
      <c r="P126" s="2">
        <f>IF(F126="PELAKSANA",SUM(IF(L126="V",0,0),IF(M126="V",0,0),IF(N126="V",22.5,0),IF(O126="V",17.5,0)),IF(F126="FUNGSIONAL",SUM(IF(L126="V",0,0),IF(M126="V",15,0),IF(N126="V",15,0),IF(O126="V",10,0)),SUM(IF(L126="V",15,0),IF(M126="V",0,0),IF(N126="V",15,0),IF(O126="V",10,0))))</f>
        <v>0</v>
      </c>
      <c r="Q126" s="11"/>
      <c r="R126" s="6">
        <f t="shared" si="15"/>
        <v>0</v>
      </c>
      <c r="S126" s="5"/>
      <c r="T126" s="6">
        <f t="shared" si="16"/>
        <v>0</v>
      </c>
      <c r="U126" s="6">
        <f t="shared" si="17"/>
        <v>0</v>
      </c>
      <c r="V126" s="7" t="str">
        <f t="shared" si="20"/>
        <v>-</v>
      </c>
    </row>
    <row r="127" spans="1:22" s="1" customFormat="1" ht="15.75" customHeight="1" x14ac:dyDescent="0.25">
      <c r="A127" s="8">
        <v>123</v>
      </c>
      <c r="B127" s="3"/>
      <c r="C127" s="41"/>
      <c r="D127" s="9"/>
      <c r="E127" s="6"/>
      <c r="F127" s="6"/>
      <c r="G127" s="52"/>
      <c r="H127" s="9"/>
      <c r="I127" s="9"/>
      <c r="J127" s="6"/>
      <c r="K127" s="4">
        <f t="shared" si="21"/>
        <v>0</v>
      </c>
      <c r="L127" s="10"/>
      <c r="M127" s="10"/>
      <c r="N127" s="8"/>
      <c r="O127" s="8"/>
      <c r="P127" s="2">
        <f>IF(F127="PELAKSANA",SUM(IF(L127="V",0,0),IF(M127="V",0,0),IF(N127="V",22.5,0),IF(O127="V",17.5,0)),IF(F127="FUNGSIONAL",SUM(IF(L127="V",0,0),IF(M127="V",15,0),IF(N127="V",15,0),IF(O127="V",10,0)),SUM(IF(L127="V",15,0),IF(M127="V",0,0),IF(N127="V",15,0),IF(O127="V",10,0))))</f>
        <v>0</v>
      </c>
      <c r="Q127" s="11"/>
      <c r="R127" s="6">
        <f t="shared" si="15"/>
        <v>0</v>
      </c>
      <c r="S127" s="5"/>
      <c r="T127" s="6">
        <f t="shared" si="16"/>
        <v>0</v>
      </c>
      <c r="U127" s="6">
        <f t="shared" si="17"/>
        <v>0</v>
      </c>
      <c r="V127" s="7" t="str">
        <f t="shared" si="20"/>
        <v>-</v>
      </c>
    </row>
    <row r="128" spans="1:22" s="1" customFormat="1" ht="15.75" customHeight="1" x14ac:dyDescent="0.25">
      <c r="A128" s="8">
        <v>124</v>
      </c>
      <c r="B128" s="3"/>
      <c r="C128" s="41"/>
      <c r="D128" s="9"/>
      <c r="E128" s="6"/>
      <c r="F128" s="6"/>
      <c r="G128" s="52"/>
      <c r="H128" s="9"/>
      <c r="I128" s="9"/>
      <c r="J128" s="6"/>
      <c r="K128" s="4">
        <f t="shared" si="21"/>
        <v>0</v>
      </c>
      <c r="L128" s="10"/>
      <c r="M128" s="10"/>
      <c r="N128" s="8"/>
      <c r="O128" s="8"/>
      <c r="P128" s="2">
        <f>IF(F128="PELAKSANA",SUM(IF(L128="V",0,0),IF(M128="V",0,0),IF(N128="V",22.5,0),IF(O128="V",17.5,0)),IF(F128="FUNGSIONAL",SUM(IF(L128="V",0,0),IF(M128="V",15,0),IF(N128="V",15,0),IF(O128="V",10,0)),SUM(IF(L128="V",15,0),IF(M128="V",0,0),IF(N128="V",15,0),IF(O128="V",10,0))))</f>
        <v>0</v>
      </c>
      <c r="Q128" s="11"/>
      <c r="R128" s="6">
        <f t="shared" si="15"/>
        <v>0</v>
      </c>
      <c r="S128" s="5"/>
      <c r="T128" s="6">
        <f t="shared" si="16"/>
        <v>0</v>
      </c>
      <c r="U128" s="6">
        <f t="shared" si="17"/>
        <v>0</v>
      </c>
      <c r="V128" s="7" t="str">
        <f t="shared" si="20"/>
        <v>-</v>
      </c>
    </row>
    <row r="129" spans="1:22" s="1" customFormat="1" ht="15.75" customHeight="1" x14ac:dyDescent="0.25">
      <c r="A129" s="8">
        <v>125</v>
      </c>
      <c r="B129" s="3"/>
      <c r="C129" s="41"/>
      <c r="D129" s="9"/>
      <c r="E129" s="6"/>
      <c r="F129" s="6"/>
      <c r="G129" s="52"/>
      <c r="H129" s="9"/>
      <c r="I129" s="9"/>
      <c r="J129" s="6"/>
      <c r="K129" s="4">
        <f t="shared" si="21"/>
        <v>0</v>
      </c>
      <c r="L129" s="10"/>
      <c r="M129" s="10"/>
      <c r="N129" s="8"/>
      <c r="O129" s="8"/>
      <c r="P129" s="2">
        <f>IF(F129="PELAKSANA",SUM(IF(L129="V",0,0),IF(M129="V",0,0),IF(N129="V",22.5,0),IF(O129="V",17.5,0)),IF(F129="FUNGSIONAL",SUM(IF(L129="V",0,0),IF(M129="V",15,0),IF(N129="V",15,0),IF(O129="V",10,0)),SUM(IF(L129="V",15,0),IF(M129="V",0,0),IF(N129="V",15,0),IF(O129="V",10,0))))</f>
        <v>0</v>
      </c>
      <c r="Q129" s="11"/>
      <c r="R129" s="6">
        <f t="shared" si="15"/>
        <v>0</v>
      </c>
      <c r="S129" s="5"/>
      <c r="T129" s="6">
        <f t="shared" si="16"/>
        <v>0</v>
      </c>
      <c r="U129" s="6">
        <f t="shared" si="17"/>
        <v>0</v>
      </c>
      <c r="V129" s="7" t="str">
        <f t="shared" si="20"/>
        <v>-</v>
      </c>
    </row>
    <row r="130" spans="1:22" s="1" customFormat="1" ht="15.75" customHeight="1" x14ac:dyDescent="0.25">
      <c r="A130" s="8">
        <v>126</v>
      </c>
      <c r="B130" s="3"/>
      <c r="C130" s="41"/>
      <c r="D130" s="9"/>
      <c r="E130" s="6"/>
      <c r="F130" s="6"/>
      <c r="G130" s="52"/>
      <c r="H130" s="9"/>
      <c r="I130" s="9"/>
      <c r="J130" s="6"/>
      <c r="K130" s="4">
        <f t="shared" si="21"/>
        <v>0</v>
      </c>
      <c r="L130" s="10"/>
      <c r="M130" s="10"/>
      <c r="N130" s="8"/>
      <c r="O130" s="8"/>
      <c r="P130" s="2">
        <f>IF(F130="PELAKSANA",SUM(IF(L130="V",0,0),IF(M130="V",0,0),IF(N130="V",22.5,0),IF(O130="V",17.5,0)),IF(F130="FUNGSIONAL",SUM(IF(L130="V",0,0),IF(M130="V",15,0),IF(N130="V",15,0),IF(O130="V",10,0)),SUM(IF(L130="V",15,0),IF(M130="V",0,0),IF(N130="V",15,0),IF(O130="V",10,0))))</f>
        <v>0</v>
      </c>
      <c r="Q130" s="11"/>
      <c r="R130" s="6">
        <f t="shared" si="15"/>
        <v>0</v>
      </c>
      <c r="S130" s="5"/>
      <c r="T130" s="6">
        <f t="shared" si="16"/>
        <v>0</v>
      </c>
      <c r="U130" s="6">
        <f t="shared" si="17"/>
        <v>0</v>
      </c>
      <c r="V130" s="7" t="str">
        <f t="shared" si="20"/>
        <v>-</v>
      </c>
    </row>
    <row r="131" spans="1:22" s="1" customFormat="1" ht="15" customHeight="1" x14ac:dyDescent="0.25">
      <c r="A131" s="8">
        <v>127</v>
      </c>
      <c r="B131" s="3"/>
      <c r="C131" s="41"/>
      <c r="D131" s="9"/>
      <c r="E131" s="6"/>
      <c r="F131" s="6"/>
      <c r="G131" s="52"/>
      <c r="H131" s="9"/>
      <c r="I131" s="9"/>
      <c r="J131" s="6"/>
      <c r="K131" s="4">
        <f t="shared" si="21"/>
        <v>0</v>
      </c>
      <c r="L131" s="10"/>
      <c r="M131" s="10"/>
      <c r="N131" s="8"/>
      <c r="O131" s="8"/>
      <c r="P131" s="2">
        <f>IF(F131="PELAKSANA",SUM(IF(L131="V",0,0),IF(M131="V",0,0),IF(N131="V",22.5,0),IF(O131="V",17.5,0)),IF(F131="FUNGSIONAL",SUM(IF(L131="V",0,0),IF(M131="V",15,0),IF(N131="V",15,0),IF(O131="V",10,0)),SUM(IF(L131="V",15,0),IF(M131="V",0,0),IF(N131="V",15,0),IF(O131="V",10,0))))</f>
        <v>0</v>
      </c>
      <c r="Q131" s="11"/>
      <c r="R131" s="6">
        <f t="shared" si="15"/>
        <v>0</v>
      </c>
      <c r="S131" s="5"/>
      <c r="T131" s="6">
        <f t="shared" si="16"/>
        <v>0</v>
      </c>
      <c r="U131" s="6">
        <f t="shared" si="17"/>
        <v>0</v>
      </c>
      <c r="V131" s="7" t="str">
        <f t="shared" si="20"/>
        <v>-</v>
      </c>
    </row>
    <row r="132" spans="1:22" s="1" customFormat="1" ht="15" customHeight="1" x14ac:dyDescent="0.25">
      <c r="A132" s="8">
        <v>128</v>
      </c>
      <c r="B132" s="3"/>
      <c r="C132" s="41"/>
      <c r="D132" s="9"/>
      <c r="E132" s="6"/>
      <c r="F132" s="6"/>
      <c r="G132" s="52"/>
      <c r="H132" s="9"/>
      <c r="I132" s="9"/>
      <c r="J132" s="6"/>
      <c r="K132" s="4">
        <f t="shared" si="21"/>
        <v>0</v>
      </c>
      <c r="L132" s="10"/>
      <c r="M132" s="10"/>
      <c r="N132" s="8"/>
      <c r="O132" s="8"/>
      <c r="P132" s="2">
        <f>IF(F132="PELAKSANA",SUM(IF(L132="V",0,0),IF(M132="V",0,0),IF(N132="V",22.5,0),IF(O132="V",17.5,0)),IF(F132="FUNGSIONAL",SUM(IF(L132="V",0,0),IF(M132="V",15,0),IF(N132="V",15,0),IF(O132="V",10,0)),SUM(IF(L132="V",15,0),IF(M132="V",0,0),IF(N132="V",15,0),IF(O132="V",10,0))))</f>
        <v>0</v>
      </c>
      <c r="Q132" s="11"/>
      <c r="R132" s="6">
        <f t="shared" si="15"/>
        <v>0</v>
      </c>
      <c r="S132" s="5"/>
      <c r="T132" s="6">
        <f t="shared" si="16"/>
        <v>0</v>
      </c>
      <c r="U132" s="6">
        <f t="shared" si="17"/>
        <v>0</v>
      </c>
      <c r="V132" s="7" t="str">
        <f t="shared" si="20"/>
        <v>-</v>
      </c>
    </row>
    <row r="133" spans="1:22" s="1" customFormat="1" ht="15" customHeight="1" x14ac:dyDescent="0.25">
      <c r="A133" s="8">
        <v>129</v>
      </c>
      <c r="B133" s="3"/>
      <c r="C133" s="41"/>
      <c r="D133" s="9"/>
      <c r="E133" s="6"/>
      <c r="F133" s="6"/>
      <c r="G133" s="52"/>
      <c r="H133" s="9"/>
      <c r="I133" s="9"/>
      <c r="J133" s="6"/>
      <c r="K133" s="4">
        <f t="shared" si="21"/>
        <v>0</v>
      </c>
      <c r="L133" s="10"/>
      <c r="M133" s="10"/>
      <c r="N133" s="8"/>
      <c r="O133" s="8"/>
      <c r="P133" s="2">
        <f>IF(F133="PELAKSANA",SUM(IF(L133="V",0,0),IF(M133="V",0,0),IF(N133="V",22.5,0),IF(O133="V",17.5,0)),IF(F133="FUNGSIONAL",SUM(IF(L133="V",0,0),IF(M133="V",15,0),IF(N133="V",15,0),IF(O133="V",10,0)),SUM(IF(L133="V",15,0),IF(M133="V",0,0),IF(N133="V",15,0),IF(O133="V",10,0))))</f>
        <v>0</v>
      </c>
      <c r="Q133" s="11"/>
      <c r="R133" s="6">
        <f t="shared" ref="R133:R147" si="22">IF(Q133="91-100",30,IF(Q133="76-90",25,IF(Q133="61-75",15,IF(Q133="51-60",5,IF(Q133="&lt;50",1,0)))))</f>
        <v>0</v>
      </c>
      <c r="S133" s="5"/>
      <c r="T133" s="6">
        <f t="shared" ref="T133:T147" si="23">IF(S133="TIDAK PERNAH",5,IF(S133="RINGAN",3,IF(S133="SEDANG",2,IF(S133="BERAT",1,0))))</f>
        <v>0</v>
      </c>
      <c r="U133" s="6">
        <f t="shared" si="17"/>
        <v>0</v>
      </c>
      <c r="V133" s="7" t="str">
        <f t="shared" si="20"/>
        <v>-</v>
      </c>
    </row>
    <row r="134" spans="1:22" s="1" customFormat="1" ht="15" customHeight="1" x14ac:dyDescent="0.25">
      <c r="A134" s="8">
        <v>130</v>
      </c>
      <c r="B134" s="3"/>
      <c r="C134" s="41"/>
      <c r="D134" s="9"/>
      <c r="E134" s="6"/>
      <c r="F134" s="6"/>
      <c r="G134" s="52"/>
      <c r="H134" s="9"/>
      <c r="I134" s="9"/>
      <c r="J134" s="6"/>
      <c r="K134" s="4">
        <f t="shared" si="21"/>
        <v>0</v>
      </c>
      <c r="L134" s="10"/>
      <c r="M134" s="10"/>
      <c r="N134" s="8"/>
      <c r="O134" s="8"/>
      <c r="P134" s="2">
        <f>IF(F134="PELAKSANA",SUM(IF(L134="V",0,0),IF(M134="V",0,0),IF(N134="V",22.5,0),IF(O134="V",17.5,0)),IF(F134="FUNGSIONAL",SUM(IF(L134="V",0,0),IF(M134="V",15,0),IF(N134="V",15,0),IF(O134="V",10,0)),SUM(IF(L134="V",15,0),IF(M134="V",0,0),IF(N134="V",15,0),IF(O134="V",10,0))))</f>
        <v>0</v>
      </c>
      <c r="Q134" s="11"/>
      <c r="R134" s="6">
        <f t="shared" si="22"/>
        <v>0</v>
      </c>
      <c r="S134" s="5"/>
      <c r="T134" s="6">
        <f t="shared" si="23"/>
        <v>0</v>
      </c>
      <c r="U134" s="6">
        <f t="shared" ref="U134:U147" si="24">SUM(K134,P134,R134,T134)</f>
        <v>0</v>
      </c>
      <c r="V134" s="7" t="str">
        <f t="shared" si="20"/>
        <v>-</v>
      </c>
    </row>
    <row r="135" spans="1:22" s="1" customFormat="1" ht="15" customHeight="1" x14ac:dyDescent="0.25">
      <c r="A135" s="8">
        <v>131</v>
      </c>
      <c r="B135" s="3"/>
      <c r="C135" s="41"/>
      <c r="D135" s="9"/>
      <c r="E135" s="6"/>
      <c r="F135" s="6"/>
      <c r="G135" s="52"/>
      <c r="H135" s="9"/>
      <c r="I135" s="9"/>
      <c r="J135" s="6"/>
      <c r="K135" s="4">
        <f t="shared" si="21"/>
        <v>0</v>
      </c>
      <c r="L135" s="10"/>
      <c r="M135" s="10"/>
      <c r="N135" s="8"/>
      <c r="O135" s="8"/>
      <c r="P135" s="2">
        <f>IF(F135="PELAKSANA",SUM(IF(L135="V",0,0),IF(M135="V",0,0),IF(N135="V",22.5,0),IF(O135="V",17.5,0)),IF(F135="FUNGSIONAL",SUM(IF(L135="V",0,0),IF(M135="V",15,0),IF(N135="V",15,0),IF(O135="V",10,0)),SUM(IF(L135="V",15,0),IF(M135="V",0,0),IF(N135="V",15,0),IF(O135="V",10,0))))</f>
        <v>0</v>
      </c>
      <c r="Q135" s="11"/>
      <c r="R135" s="6">
        <f t="shared" si="22"/>
        <v>0</v>
      </c>
      <c r="S135" s="5"/>
      <c r="T135" s="6">
        <f t="shared" si="23"/>
        <v>0</v>
      </c>
      <c r="U135" s="6">
        <f t="shared" si="24"/>
        <v>0</v>
      </c>
      <c r="V135" s="7" t="str">
        <f t="shared" si="20"/>
        <v>-</v>
      </c>
    </row>
    <row r="136" spans="1:22" s="1" customFormat="1" ht="15" customHeight="1" x14ac:dyDescent="0.25">
      <c r="A136" s="8">
        <v>132</v>
      </c>
      <c r="B136" s="3"/>
      <c r="C136" s="41"/>
      <c r="D136" s="9"/>
      <c r="E136" s="6"/>
      <c r="F136" s="6"/>
      <c r="G136" s="52"/>
      <c r="H136" s="9"/>
      <c r="I136" s="9"/>
      <c r="J136" s="6"/>
      <c r="K136" s="4">
        <f t="shared" si="21"/>
        <v>0</v>
      </c>
      <c r="L136" s="10"/>
      <c r="M136" s="10"/>
      <c r="N136" s="8"/>
      <c r="O136" s="8"/>
      <c r="P136" s="2">
        <f>IF(F136="PELAKSANA",SUM(IF(L136="V",0,0),IF(M136="V",0,0),IF(N136="V",22.5,0),IF(O136="V",17.5,0)),IF(F136="FUNGSIONAL",SUM(IF(L136="V",0,0),IF(M136="V",15,0),IF(N136="V",15,0),IF(O136="V",10,0)),SUM(IF(L136="V",15,0),IF(M136="V",0,0),IF(N136="V",15,0),IF(O136="V",10,0))))</f>
        <v>0</v>
      </c>
      <c r="Q136" s="11"/>
      <c r="R136" s="6">
        <f t="shared" si="22"/>
        <v>0</v>
      </c>
      <c r="S136" s="5"/>
      <c r="T136" s="6">
        <f t="shared" si="23"/>
        <v>0</v>
      </c>
      <c r="U136" s="6">
        <f t="shared" si="24"/>
        <v>0</v>
      </c>
      <c r="V136" s="7" t="str">
        <f t="shared" si="20"/>
        <v>-</v>
      </c>
    </row>
    <row r="137" spans="1:22" s="1" customFormat="1" ht="15" customHeight="1" x14ac:dyDescent="0.25">
      <c r="A137" s="8">
        <v>133</v>
      </c>
      <c r="B137" s="3"/>
      <c r="C137" s="41"/>
      <c r="D137" s="9"/>
      <c r="E137" s="6"/>
      <c r="F137" s="6"/>
      <c r="G137" s="52"/>
      <c r="H137" s="9"/>
      <c r="I137" s="9"/>
      <c r="J137" s="6"/>
      <c r="K137" s="4">
        <f t="shared" si="21"/>
        <v>0</v>
      </c>
      <c r="L137" s="10"/>
      <c r="M137" s="10"/>
      <c r="N137" s="8"/>
      <c r="O137" s="8"/>
      <c r="P137" s="2">
        <f>IF(F137="PELAKSANA",SUM(IF(L137="V",0,0),IF(M137="V",0,0),IF(N137="V",22.5,0),IF(O137="V",17.5,0)),IF(F137="FUNGSIONAL",SUM(IF(L137="V",0,0),IF(M137="V",15,0),IF(N137="V",15,0),IF(O137="V",10,0)),SUM(IF(L137="V",15,0),IF(M137="V",0,0),IF(N137="V",15,0),IF(O137="V",10,0))))</f>
        <v>0</v>
      </c>
      <c r="Q137" s="11"/>
      <c r="R137" s="6">
        <f t="shared" si="22"/>
        <v>0</v>
      </c>
      <c r="S137" s="5"/>
      <c r="T137" s="6">
        <f t="shared" si="23"/>
        <v>0</v>
      </c>
      <c r="U137" s="6">
        <f t="shared" si="24"/>
        <v>0</v>
      </c>
      <c r="V137" s="7" t="str">
        <f t="shared" si="20"/>
        <v>-</v>
      </c>
    </row>
    <row r="138" spans="1:22" s="1" customFormat="1" ht="15" customHeight="1" x14ac:dyDescent="0.25">
      <c r="A138" s="8">
        <v>134</v>
      </c>
      <c r="B138" s="3"/>
      <c r="C138" s="41"/>
      <c r="D138" s="9"/>
      <c r="E138" s="6"/>
      <c r="F138" s="6"/>
      <c r="G138" s="52"/>
      <c r="H138" s="9"/>
      <c r="I138" s="9"/>
      <c r="J138" s="6"/>
      <c r="K138" s="4">
        <f t="shared" si="21"/>
        <v>0</v>
      </c>
      <c r="L138" s="10"/>
      <c r="M138" s="10"/>
      <c r="N138" s="8"/>
      <c r="O138" s="8"/>
      <c r="P138" s="2">
        <f>IF(F138="PELAKSANA",SUM(IF(L138="V",0,0),IF(M138="V",0,0),IF(N138="V",22.5,0),IF(O138="V",17.5,0)),IF(F138="FUNGSIONAL",SUM(IF(L138="V",0,0),IF(M138="V",15,0),IF(N138="V",15,0),IF(O138="V",10,0)),SUM(IF(L138="V",15,0),IF(M138="V",0,0),IF(N138="V",15,0),IF(O138="V",10,0))))</f>
        <v>0</v>
      </c>
      <c r="Q138" s="11"/>
      <c r="R138" s="6">
        <f t="shared" si="22"/>
        <v>0</v>
      </c>
      <c r="S138" s="5"/>
      <c r="T138" s="6">
        <f t="shared" si="23"/>
        <v>0</v>
      </c>
      <c r="U138" s="6">
        <f t="shared" si="24"/>
        <v>0</v>
      </c>
      <c r="V138" s="7"/>
    </row>
    <row r="139" spans="1:22" s="1" customFormat="1" ht="15" customHeight="1" x14ac:dyDescent="0.25">
      <c r="A139" s="8">
        <v>135</v>
      </c>
      <c r="B139" s="3"/>
      <c r="C139" s="41"/>
      <c r="D139" s="9"/>
      <c r="E139" s="6"/>
      <c r="F139" s="6"/>
      <c r="G139" s="52"/>
      <c r="H139" s="9"/>
      <c r="I139" s="9"/>
      <c r="J139" s="6"/>
      <c r="K139" s="4">
        <f t="shared" si="21"/>
        <v>0</v>
      </c>
      <c r="L139" s="10"/>
      <c r="M139" s="10"/>
      <c r="N139" s="8"/>
      <c r="O139" s="8"/>
      <c r="P139" s="2">
        <f>IF(F139="PELAKSANA",SUM(IF(L139="V",0,0),IF(M139="V",0,0),IF(N139="V",22.5,0),IF(O139="V",17.5,0)),IF(F139="FUNGSIONAL",SUM(IF(L139="V",0,0),IF(M139="V",15,0),IF(N139="V",15,0),IF(O139="V",10,0)),SUM(IF(L139="V",15,0),IF(M139="V",0,0),IF(N139="V",15,0),IF(O139="V",10,0))))</f>
        <v>0</v>
      </c>
      <c r="Q139" s="11"/>
      <c r="R139" s="6">
        <f t="shared" si="22"/>
        <v>0</v>
      </c>
      <c r="S139" s="5"/>
      <c r="T139" s="6">
        <f t="shared" si="23"/>
        <v>0</v>
      </c>
      <c r="U139" s="6">
        <f t="shared" si="24"/>
        <v>0</v>
      </c>
      <c r="V139" s="7"/>
    </row>
    <row r="140" spans="1:22" s="1" customFormat="1" ht="15" customHeight="1" x14ac:dyDescent="0.25">
      <c r="A140" s="8">
        <v>136</v>
      </c>
      <c r="B140" s="3"/>
      <c r="C140" s="41"/>
      <c r="D140" s="9"/>
      <c r="E140" s="6"/>
      <c r="F140" s="6"/>
      <c r="G140" s="52"/>
      <c r="H140" s="9"/>
      <c r="I140" s="9"/>
      <c r="J140" s="6"/>
      <c r="K140" s="4">
        <f t="shared" si="21"/>
        <v>0</v>
      </c>
      <c r="L140" s="10"/>
      <c r="M140" s="10"/>
      <c r="N140" s="8"/>
      <c r="O140" s="8"/>
      <c r="P140" s="2">
        <f>IF(F140="PELAKSANA",SUM(IF(L140="V",0,0),IF(M140="V",0,0),IF(N140="V",22.5,0),IF(O140="V",17.5,0)),IF(F140="FUNGSIONAL",SUM(IF(L140="V",0,0),IF(M140="V",15,0),IF(N140="V",15,0),IF(O140="V",10,0)),SUM(IF(L140="V",15,0),IF(M140="V",0,0),IF(N140="V",15,0),IF(O140="V",10,0))))</f>
        <v>0</v>
      </c>
      <c r="Q140" s="11"/>
      <c r="R140" s="6">
        <f t="shared" si="22"/>
        <v>0</v>
      </c>
      <c r="S140" s="5"/>
      <c r="T140" s="6">
        <f t="shared" si="23"/>
        <v>0</v>
      </c>
      <c r="U140" s="6">
        <f t="shared" si="24"/>
        <v>0</v>
      </c>
      <c r="V140" s="7"/>
    </row>
    <row r="141" spans="1:22" s="1" customFormat="1" ht="15" customHeight="1" x14ac:dyDescent="0.25">
      <c r="A141" s="8">
        <v>137</v>
      </c>
      <c r="B141" s="3"/>
      <c r="C141" s="41"/>
      <c r="D141" s="9"/>
      <c r="E141" s="6"/>
      <c r="F141" s="6"/>
      <c r="G141" s="52"/>
      <c r="H141" s="9"/>
      <c r="I141" s="9"/>
      <c r="J141" s="6"/>
      <c r="K141" s="4">
        <f t="shared" si="21"/>
        <v>0</v>
      </c>
      <c r="L141" s="10"/>
      <c r="M141" s="10"/>
      <c r="N141" s="8"/>
      <c r="O141" s="8"/>
      <c r="P141" s="2">
        <f>IF(F141="PELAKSANA",SUM(IF(L141="V",0,0),IF(M141="V",0,0),IF(N141="V",22.5,0),IF(O141="V",17.5,0)),IF(F141="FUNGSIONAL",SUM(IF(L141="V",0,0),IF(M141="V",15,0),IF(N141="V",15,0),IF(O141="V",10,0)),SUM(IF(L141="V",15,0),IF(M141="V",0,0),IF(N141="V",15,0),IF(O141="V",10,0))))</f>
        <v>0</v>
      </c>
      <c r="Q141" s="11"/>
      <c r="R141" s="6">
        <f t="shared" si="22"/>
        <v>0</v>
      </c>
      <c r="S141" s="5"/>
      <c r="T141" s="6">
        <f t="shared" si="23"/>
        <v>0</v>
      </c>
      <c r="U141" s="6">
        <f t="shared" si="24"/>
        <v>0</v>
      </c>
      <c r="V141" s="7"/>
    </row>
    <row r="142" spans="1:22" s="1" customFormat="1" ht="15" customHeight="1" x14ac:dyDescent="0.25">
      <c r="A142" s="8">
        <v>138</v>
      </c>
      <c r="B142" s="3"/>
      <c r="C142" s="41"/>
      <c r="D142" s="9"/>
      <c r="E142" s="6"/>
      <c r="F142" s="6"/>
      <c r="G142" s="52"/>
      <c r="H142" s="9"/>
      <c r="I142" s="9"/>
      <c r="J142" s="6"/>
      <c r="K142" s="4">
        <f t="shared" si="21"/>
        <v>0</v>
      </c>
      <c r="L142" s="10"/>
      <c r="M142" s="10"/>
      <c r="N142" s="8"/>
      <c r="O142" s="8"/>
      <c r="P142" s="2">
        <f>IF(F142="PELAKSANA",SUM(IF(L142="V",0,0),IF(M142="V",0,0),IF(N142="V",22.5,0),IF(O142="V",17.5,0)),IF(F142="FUNGSIONAL",SUM(IF(L142="V",0,0),IF(M142="V",15,0),IF(N142="V",15,0),IF(O142="V",10,0)),SUM(IF(L142="V",15,0),IF(M142="V",0,0),IF(N142="V",15,0),IF(O142="V",10,0))))</f>
        <v>0</v>
      </c>
      <c r="Q142" s="11"/>
      <c r="R142" s="6">
        <f t="shared" si="22"/>
        <v>0</v>
      </c>
      <c r="S142" s="5"/>
      <c r="T142" s="6">
        <f t="shared" si="23"/>
        <v>0</v>
      </c>
      <c r="U142" s="6">
        <f t="shared" si="24"/>
        <v>0</v>
      </c>
      <c r="V142" s="7"/>
    </row>
    <row r="143" spans="1:22" s="1" customFormat="1" ht="15" customHeight="1" x14ac:dyDescent="0.25">
      <c r="A143" s="8">
        <v>139</v>
      </c>
      <c r="B143" s="3"/>
      <c r="C143" s="41"/>
      <c r="D143" s="9"/>
      <c r="E143" s="6"/>
      <c r="F143" s="6"/>
      <c r="G143" s="52"/>
      <c r="H143" s="9"/>
      <c r="I143" s="9"/>
      <c r="J143" s="6"/>
      <c r="K143" s="4">
        <f t="shared" si="21"/>
        <v>0</v>
      </c>
      <c r="L143" s="10"/>
      <c r="M143" s="10"/>
      <c r="N143" s="8"/>
      <c r="O143" s="8"/>
      <c r="P143" s="2">
        <f>IF(F143="PELAKSANA",SUM(IF(L143="V",0,0),IF(M143="V",0,0),IF(N143="V",22.5,0),IF(O143="V",17.5,0)),IF(F143="FUNGSIONAL",SUM(IF(L143="V",0,0),IF(M143="V",15,0),IF(N143="V",15,0),IF(O143="V",10,0)),SUM(IF(L143="V",15,0),IF(M143="V",0,0),IF(N143="V",15,0),IF(O143="V",10,0))))</f>
        <v>0</v>
      </c>
      <c r="Q143" s="11"/>
      <c r="R143" s="6">
        <f t="shared" si="22"/>
        <v>0</v>
      </c>
      <c r="S143" s="5"/>
      <c r="T143" s="6">
        <f t="shared" si="23"/>
        <v>0</v>
      </c>
      <c r="U143" s="6">
        <f t="shared" si="24"/>
        <v>0</v>
      </c>
      <c r="V143" s="7"/>
    </row>
    <row r="144" spans="1:22" s="1" customFormat="1" ht="15" customHeight="1" x14ac:dyDescent="0.25">
      <c r="A144" s="8">
        <v>140</v>
      </c>
      <c r="B144" s="3"/>
      <c r="C144" s="41"/>
      <c r="D144" s="9"/>
      <c r="E144" s="6"/>
      <c r="F144" s="6"/>
      <c r="G144" s="52"/>
      <c r="H144" s="9"/>
      <c r="I144" s="9"/>
      <c r="J144" s="6"/>
      <c r="K144" s="4">
        <f t="shared" si="21"/>
        <v>0</v>
      </c>
      <c r="L144" s="10"/>
      <c r="M144" s="10"/>
      <c r="N144" s="8"/>
      <c r="O144" s="8"/>
      <c r="P144" s="2">
        <f>IF(F144="PELAKSANA",SUM(IF(L144="V",0,0),IF(M144="V",0,0),IF(N144="V",22.5,0),IF(O144="V",17.5,0)),IF(F144="FUNGSIONAL",SUM(IF(L144="V",0,0),IF(M144="V",15,0),IF(N144="V",15,0),IF(O144="V",10,0)),SUM(IF(L144="V",15,0),IF(M144="V",0,0),IF(N144="V",15,0),IF(O144="V",10,0))))</f>
        <v>0</v>
      </c>
      <c r="Q144" s="11"/>
      <c r="R144" s="6">
        <f t="shared" si="22"/>
        <v>0</v>
      </c>
      <c r="S144" s="5"/>
      <c r="T144" s="6">
        <f t="shared" si="23"/>
        <v>0</v>
      </c>
      <c r="U144" s="6">
        <f t="shared" si="24"/>
        <v>0</v>
      </c>
      <c r="V144" s="7"/>
    </row>
    <row r="145" spans="1:22" s="1" customFormat="1" ht="15" customHeight="1" x14ac:dyDescent="0.25">
      <c r="A145" s="8">
        <v>141</v>
      </c>
      <c r="B145" s="3"/>
      <c r="C145" s="41"/>
      <c r="D145" s="9"/>
      <c r="E145" s="6"/>
      <c r="F145" s="6"/>
      <c r="G145" s="52"/>
      <c r="H145" s="9"/>
      <c r="I145" s="9"/>
      <c r="J145" s="6"/>
      <c r="K145" s="4">
        <f t="shared" si="21"/>
        <v>0</v>
      </c>
      <c r="L145" s="10"/>
      <c r="M145" s="10"/>
      <c r="N145" s="8"/>
      <c r="O145" s="8"/>
      <c r="P145" s="2">
        <f>IF(F145="PELAKSANA",SUM(IF(L145="V",0,0),IF(M145="V",0,0),IF(N145="V",22.5,0),IF(O145="V",17.5,0)),IF(F145="FUNGSIONAL",SUM(IF(L145="V",0,0),IF(M145="V",15,0),IF(N145="V",15,0),IF(O145="V",10,0)),SUM(IF(L145="V",15,0),IF(M145="V",0,0),IF(N145="V",15,0),IF(O145="V",10,0))))</f>
        <v>0</v>
      </c>
      <c r="Q145" s="11"/>
      <c r="R145" s="6">
        <f t="shared" si="22"/>
        <v>0</v>
      </c>
      <c r="S145" s="5"/>
      <c r="T145" s="6">
        <f t="shared" si="23"/>
        <v>0</v>
      </c>
      <c r="U145" s="6">
        <f t="shared" si="24"/>
        <v>0</v>
      </c>
      <c r="V145" s="7"/>
    </row>
    <row r="146" spans="1:22" s="1" customFormat="1" ht="15" customHeight="1" x14ac:dyDescent="0.25">
      <c r="A146" s="8">
        <v>142</v>
      </c>
      <c r="B146" s="3"/>
      <c r="C146" s="41"/>
      <c r="D146" s="9"/>
      <c r="E146" s="6"/>
      <c r="F146" s="6"/>
      <c r="G146" s="52"/>
      <c r="H146" s="9"/>
      <c r="I146" s="9"/>
      <c r="J146" s="6"/>
      <c r="K146" s="4">
        <f t="shared" si="21"/>
        <v>0</v>
      </c>
      <c r="L146" s="10"/>
      <c r="M146" s="10"/>
      <c r="N146" s="8"/>
      <c r="O146" s="8"/>
      <c r="P146" s="2">
        <f>IF(F146="PELAKSANA",SUM(IF(L146="V",0,0),IF(M146="V",0,0),IF(N146="V",22.5,0),IF(O146="V",17.5,0)),IF(F146="FUNGSIONAL",SUM(IF(L146="V",0,0),IF(M146="V",15,0),IF(N146="V",15,0),IF(O146="V",10,0)),SUM(IF(L146="V",15,0),IF(M146="V",0,0),IF(N146="V",15,0),IF(O146="V",10,0))))</f>
        <v>0</v>
      </c>
      <c r="Q146" s="11"/>
      <c r="R146" s="6">
        <f t="shared" si="22"/>
        <v>0</v>
      </c>
      <c r="S146" s="5"/>
      <c r="T146" s="6">
        <f t="shared" si="23"/>
        <v>0</v>
      </c>
      <c r="U146" s="6">
        <f t="shared" si="24"/>
        <v>0</v>
      </c>
      <c r="V146" s="7"/>
    </row>
    <row r="147" spans="1:22" s="1" customFormat="1" ht="15" customHeight="1" x14ac:dyDescent="0.25">
      <c r="A147" s="8">
        <v>143</v>
      </c>
      <c r="B147" s="3"/>
      <c r="C147" s="41"/>
      <c r="D147" s="9"/>
      <c r="E147" s="6"/>
      <c r="F147" s="6"/>
      <c r="G147" s="52"/>
      <c r="H147" s="9"/>
      <c r="I147" s="9"/>
      <c r="J147" s="6"/>
      <c r="K147" s="4">
        <f t="shared" si="21"/>
        <v>0</v>
      </c>
      <c r="L147" s="10"/>
      <c r="M147" s="10"/>
      <c r="N147" s="8"/>
      <c r="O147" s="8"/>
      <c r="P147" s="2">
        <f>IF(F147="PELAKSANA",SUM(IF(L147="V",0,0),IF(M147="V",0,0),IF(N147="V",22.5,0),IF(O147="V",17.5,0)),IF(F147="FUNGSIONAL",SUM(IF(L147="V",0,0),IF(M147="V",15,0),IF(N147="V",15,0),IF(O147="V",10,0)),SUM(IF(L147="V",15,0),IF(M147="V",0,0),IF(N147="V",15,0),IF(O147="V",10,0))))</f>
        <v>0</v>
      </c>
      <c r="Q147" s="11"/>
      <c r="R147" s="6">
        <f t="shared" si="22"/>
        <v>0</v>
      </c>
      <c r="S147" s="5"/>
      <c r="T147" s="6">
        <f t="shared" si="23"/>
        <v>0</v>
      </c>
      <c r="U147" s="6">
        <f t="shared" si="24"/>
        <v>0</v>
      </c>
      <c r="V147" s="7"/>
    </row>
    <row r="148" spans="1:22" ht="15" customHeight="1" x14ac:dyDescent="0.25">
      <c r="A148" s="63" t="s">
        <v>73</v>
      </c>
      <c r="B148" s="64"/>
      <c r="C148" s="64"/>
      <c r="D148" s="64"/>
      <c r="E148" s="64"/>
      <c r="F148" s="64"/>
      <c r="G148" s="64"/>
      <c r="H148" s="64"/>
      <c r="I148" s="64"/>
      <c r="J148" s="65"/>
      <c r="K148" s="61">
        <f>AVERAGEIF(K5:K31,"&gt;0")</f>
        <v>10</v>
      </c>
      <c r="L148" s="66"/>
      <c r="M148" s="67"/>
      <c r="N148" s="67"/>
      <c r="O148" s="68"/>
      <c r="P148" s="61">
        <f>AVERAGEIF(P5:P31,"&gt;0")</f>
        <v>40</v>
      </c>
      <c r="Q148" s="3"/>
      <c r="R148" s="61">
        <f>AVERAGEIF(R5:R31,"&gt;0")</f>
        <v>25</v>
      </c>
      <c r="S148" s="3"/>
      <c r="T148" s="61">
        <f>AVERAGEIF(T5:T31,"&gt;0")</f>
        <v>5</v>
      </c>
      <c r="U148" s="61">
        <f>AVERAGEIF(U5:U31,"&gt;0")</f>
        <v>80</v>
      </c>
      <c r="V148" s="62" t="str">
        <f t="shared" ref="V148" si="25">IF(U148=0,"-",IF(U148&gt;90,"Sangat Tinggi",IF(U148&gt;80,"Tinggi",IF(U148&gt;70,"Sedang",IF(U148&gt;60,"Rendah","Sangat Rendah")))))</f>
        <v>Sedang</v>
      </c>
    </row>
    <row r="149" spans="1:22" x14ac:dyDescent="0.25">
      <c r="I149" s="60"/>
    </row>
    <row r="150" spans="1:22" x14ac:dyDescent="0.25">
      <c r="I150" s="60"/>
    </row>
    <row r="151" spans="1:22" x14ac:dyDescent="0.25">
      <c r="I151" s="60"/>
    </row>
    <row r="152" spans="1:22" x14ac:dyDescent="0.25">
      <c r="I152" s="60"/>
    </row>
    <row r="153" spans="1:22" x14ac:dyDescent="0.25">
      <c r="I153" s="60"/>
    </row>
    <row r="154" spans="1:22" x14ac:dyDescent="0.25">
      <c r="I154" s="60"/>
    </row>
    <row r="155" spans="1:22" x14ac:dyDescent="0.25">
      <c r="I155" s="60"/>
    </row>
    <row r="156" spans="1:22" x14ac:dyDescent="0.25">
      <c r="I156" s="60"/>
    </row>
    <row r="157" spans="1:22" x14ac:dyDescent="0.25">
      <c r="I157" s="60"/>
    </row>
    <row r="158" spans="1:22" x14ac:dyDescent="0.25">
      <c r="I158" s="60"/>
    </row>
    <row r="159" spans="1:22" x14ac:dyDescent="0.25">
      <c r="I159" s="60"/>
    </row>
    <row r="160" spans="1:22" x14ac:dyDescent="0.25">
      <c r="I160" s="60"/>
    </row>
    <row r="161" spans="9:9" x14ac:dyDescent="0.25">
      <c r="I161" s="60"/>
    </row>
    <row r="162" spans="9:9" x14ac:dyDescent="0.25">
      <c r="I162" s="60"/>
    </row>
    <row r="163" spans="9:9" x14ac:dyDescent="0.25">
      <c r="I163" s="60"/>
    </row>
    <row r="164" spans="9:9" x14ac:dyDescent="0.25">
      <c r="I164" s="60"/>
    </row>
    <row r="165" spans="9:9" x14ac:dyDescent="0.25">
      <c r="I165" s="60"/>
    </row>
    <row r="166" spans="9:9" x14ac:dyDescent="0.25">
      <c r="I166" s="60"/>
    </row>
    <row r="167" spans="9:9" x14ac:dyDescent="0.25">
      <c r="I167" s="60"/>
    </row>
    <row r="168" spans="9:9" x14ac:dyDescent="0.25">
      <c r="I168" s="60"/>
    </row>
    <row r="169" spans="9:9" x14ac:dyDescent="0.25">
      <c r="I169" s="60"/>
    </row>
    <row r="170" spans="9:9" x14ac:dyDescent="0.25">
      <c r="I170" s="60"/>
    </row>
    <row r="171" spans="9:9" x14ac:dyDescent="0.25">
      <c r="I171" s="60"/>
    </row>
    <row r="172" spans="9:9" x14ac:dyDescent="0.25">
      <c r="I172" s="60"/>
    </row>
    <row r="173" spans="9:9" x14ac:dyDescent="0.25">
      <c r="I173" s="60"/>
    </row>
    <row r="174" spans="9:9" x14ac:dyDescent="0.25">
      <c r="I174" s="60"/>
    </row>
    <row r="175" spans="9:9" x14ac:dyDescent="0.25">
      <c r="I175" s="60"/>
    </row>
    <row r="176" spans="9:9" x14ac:dyDescent="0.25">
      <c r="I176" s="60"/>
    </row>
    <row r="177" spans="9:9" x14ac:dyDescent="0.25">
      <c r="I177" s="60"/>
    </row>
    <row r="178" spans="9:9" x14ac:dyDescent="0.25">
      <c r="I178" s="60"/>
    </row>
    <row r="179" spans="9:9" x14ac:dyDescent="0.25">
      <c r="I179" s="60"/>
    </row>
    <row r="180" spans="9:9" x14ac:dyDescent="0.25">
      <c r="I180" s="60"/>
    </row>
    <row r="181" spans="9:9" x14ac:dyDescent="0.25">
      <c r="I181" s="60"/>
    </row>
    <row r="182" spans="9:9" x14ac:dyDescent="0.25">
      <c r="I182" s="60"/>
    </row>
    <row r="183" spans="9:9" x14ac:dyDescent="0.25">
      <c r="I183" s="60"/>
    </row>
    <row r="184" spans="9:9" x14ac:dyDescent="0.25">
      <c r="I184" s="60"/>
    </row>
    <row r="185" spans="9:9" x14ac:dyDescent="0.25">
      <c r="I185" s="60"/>
    </row>
    <row r="186" spans="9:9" x14ac:dyDescent="0.25">
      <c r="I186" s="60"/>
    </row>
    <row r="187" spans="9:9" x14ac:dyDescent="0.25">
      <c r="I187" s="60"/>
    </row>
    <row r="188" spans="9:9" x14ac:dyDescent="0.25">
      <c r="I188" s="60"/>
    </row>
    <row r="189" spans="9:9" x14ac:dyDescent="0.25">
      <c r="I189" s="60"/>
    </row>
    <row r="190" spans="9:9" x14ac:dyDescent="0.25">
      <c r="I190" s="60"/>
    </row>
    <row r="191" spans="9:9" x14ac:dyDescent="0.25">
      <c r="I191" s="60"/>
    </row>
    <row r="192" spans="9:9" x14ac:dyDescent="0.25">
      <c r="I192" s="60"/>
    </row>
    <row r="193" spans="9:9" x14ac:dyDescent="0.25">
      <c r="I193" s="60"/>
    </row>
    <row r="194" spans="9:9" x14ac:dyDescent="0.25">
      <c r="I194" s="60"/>
    </row>
    <row r="195" spans="9:9" x14ac:dyDescent="0.25">
      <c r="I195" s="60"/>
    </row>
    <row r="196" spans="9:9" x14ac:dyDescent="0.25">
      <c r="I196" s="60"/>
    </row>
    <row r="197" spans="9:9" x14ac:dyDescent="0.25">
      <c r="I197" s="60"/>
    </row>
    <row r="198" spans="9:9" x14ac:dyDescent="0.25">
      <c r="I198" s="60"/>
    </row>
    <row r="199" spans="9:9" x14ac:dyDescent="0.25">
      <c r="I199" s="60"/>
    </row>
    <row r="200" spans="9:9" x14ac:dyDescent="0.25">
      <c r="I200" s="60"/>
    </row>
    <row r="201" spans="9:9" x14ac:dyDescent="0.25">
      <c r="I201" s="60"/>
    </row>
    <row r="202" spans="9:9" x14ac:dyDescent="0.25">
      <c r="I202" s="60"/>
    </row>
    <row r="203" spans="9:9" x14ac:dyDescent="0.25">
      <c r="I203" s="60"/>
    </row>
    <row r="204" spans="9:9" x14ac:dyDescent="0.25">
      <c r="I204" s="60"/>
    </row>
    <row r="205" spans="9:9" x14ac:dyDescent="0.25">
      <c r="I205" s="60"/>
    </row>
    <row r="206" spans="9:9" x14ac:dyDescent="0.25">
      <c r="I206" s="60"/>
    </row>
    <row r="207" spans="9:9" x14ac:dyDescent="0.25">
      <c r="I207" s="60"/>
    </row>
    <row r="208" spans="9:9" x14ac:dyDescent="0.25">
      <c r="I208" s="60"/>
    </row>
    <row r="209" spans="9:9" x14ac:dyDescent="0.25">
      <c r="I209" s="60"/>
    </row>
    <row r="210" spans="9:9" x14ac:dyDescent="0.25">
      <c r="I210" s="60"/>
    </row>
    <row r="211" spans="9:9" x14ac:dyDescent="0.25">
      <c r="I211" s="60"/>
    </row>
    <row r="212" spans="9:9" x14ac:dyDescent="0.25">
      <c r="I212" s="60"/>
    </row>
    <row r="213" spans="9:9" x14ac:dyDescent="0.25">
      <c r="I213" s="60"/>
    </row>
    <row r="214" spans="9:9" x14ac:dyDescent="0.25">
      <c r="I214" s="60"/>
    </row>
    <row r="215" spans="9:9" x14ac:dyDescent="0.25">
      <c r="I215" s="60"/>
    </row>
    <row r="216" spans="9:9" x14ac:dyDescent="0.25">
      <c r="I216" s="60"/>
    </row>
    <row r="217" spans="9:9" x14ac:dyDescent="0.25">
      <c r="I217" s="60"/>
    </row>
    <row r="218" spans="9:9" x14ac:dyDescent="0.25">
      <c r="I218" s="60"/>
    </row>
    <row r="219" spans="9:9" x14ac:dyDescent="0.25">
      <c r="I219" s="60"/>
    </row>
    <row r="220" spans="9:9" x14ac:dyDescent="0.25">
      <c r="I220" s="60"/>
    </row>
    <row r="221" spans="9:9" x14ac:dyDescent="0.25">
      <c r="I221" s="60"/>
    </row>
    <row r="222" spans="9:9" x14ac:dyDescent="0.25">
      <c r="I222" s="60"/>
    </row>
    <row r="223" spans="9:9" x14ac:dyDescent="0.25">
      <c r="I223" s="60"/>
    </row>
    <row r="224" spans="9:9" x14ac:dyDescent="0.25">
      <c r="I224" s="60"/>
    </row>
    <row r="225" spans="9:9" x14ac:dyDescent="0.25">
      <c r="I225" s="60"/>
    </row>
    <row r="226" spans="9:9" x14ac:dyDescent="0.25">
      <c r="I226" s="60"/>
    </row>
    <row r="227" spans="9:9" x14ac:dyDescent="0.25">
      <c r="I227" s="60"/>
    </row>
    <row r="228" spans="9:9" x14ac:dyDescent="0.25">
      <c r="I228" s="60"/>
    </row>
    <row r="229" spans="9:9" x14ac:dyDescent="0.25">
      <c r="I229" s="60"/>
    </row>
    <row r="230" spans="9:9" x14ac:dyDescent="0.25">
      <c r="I230" s="60"/>
    </row>
    <row r="231" spans="9:9" x14ac:dyDescent="0.25">
      <c r="I231" s="60"/>
    </row>
    <row r="232" spans="9:9" x14ac:dyDescent="0.25">
      <c r="I232" s="60"/>
    </row>
    <row r="233" spans="9:9" x14ac:dyDescent="0.25">
      <c r="I233" s="60"/>
    </row>
    <row r="234" spans="9:9" x14ac:dyDescent="0.25">
      <c r="I234" s="60"/>
    </row>
    <row r="235" spans="9:9" x14ac:dyDescent="0.25">
      <c r="I235" s="60"/>
    </row>
    <row r="236" spans="9:9" x14ac:dyDescent="0.25">
      <c r="I236" s="60"/>
    </row>
    <row r="237" spans="9:9" x14ac:dyDescent="0.25">
      <c r="I237" s="60"/>
    </row>
    <row r="238" spans="9:9" x14ac:dyDescent="0.25">
      <c r="I238" s="60"/>
    </row>
    <row r="239" spans="9:9" x14ac:dyDescent="0.25">
      <c r="I239" s="60"/>
    </row>
    <row r="240" spans="9:9" x14ac:dyDescent="0.25">
      <c r="I240" s="60"/>
    </row>
    <row r="241" spans="9:9" x14ac:dyDescent="0.25">
      <c r="I241" s="60"/>
    </row>
    <row r="242" spans="9:9" x14ac:dyDescent="0.25">
      <c r="I242" s="60"/>
    </row>
    <row r="243" spans="9:9" x14ac:dyDescent="0.25">
      <c r="I243" s="60"/>
    </row>
    <row r="244" spans="9:9" x14ac:dyDescent="0.25">
      <c r="I244" s="60"/>
    </row>
    <row r="245" spans="9:9" x14ac:dyDescent="0.25">
      <c r="I245" s="60"/>
    </row>
    <row r="246" spans="9:9" x14ac:dyDescent="0.25">
      <c r="I246" s="60"/>
    </row>
    <row r="247" spans="9:9" x14ac:dyDescent="0.25">
      <c r="I247" s="60"/>
    </row>
    <row r="248" spans="9:9" x14ac:dyDescent="0.25">
      <c r="I248" s="60"/>
    </row>
    <row r="249" spans="9:9" x14ac:dyDescent="0.25">
      <c r="I249" s="60"/>
    </row>
    <row r="250" spans="9:9" x14ac:dyDescent="0.25">
      <c r="I250" s="60"/>
    </row>
    <row r="251" spans="9:9" x14ac:dyDescent="0.25">
      <c r="I251" s="60"/>
    </row>
    <row r="252" spans="9:9" x14ac:dyDescent="0.25">
      <c r="I252" s="60"/>
    </row>
    <row r="253" spans="9:9" x14ac:dyDescent="0.25">
      <c r="I253" s="60"/>
    </row>
    <row r="254" spans="9:9" x14ac:dyDescent="0.25">
      <c r="I254" s="60"/>
    </row>
    <row r="255" spans="9:9" x14ac:dyDescent="0.25">
      <c r="I255" s="60"/>
    </row>
    <row r="256" spans="9:9" x14ac:dyDescent="0.25">
      <c r="I256" s="60"/>
    </row>
    <row r="257" spans="9:9" x14ac:dyDescent="0.25">
      <c r="I257" s="60"/>
    </row>
    <row r="258" spans="9:9" x14ac:dyDescent="0.25">
      <c r="I258" s="60"/>
    </row>
    <row r="259" spans="9:9" x14ac:dyDescent="0.25">
      <c r="I259" s="60"/>
    </row>
    <row r="260" spans="9:9" x14ac:dyDescent="0.25">
      <c r="I260" s="60"/>
    </row>
    <row r="261" spans="9:9" x14ac:dyDescent="0.25">
      <c r="I261" s="60"/>
    </row>
    <row r="262" spans="9:9" x14ac:dyDescent="0.25">
      <c r="I262" s="60"/>
    </row>
    <row r="263" spans="9:9" x14ac:dyDescent="0.25">
      <c r="I263" s="60"/>
    </row>
    <row r="264" spans="9:9" x14ac:dyDescent="0.25">
      <c r="I264" s="60"/>
    </row>
    <row r="265" spans="9:9" x14ac:dyDescent="0.25">
      <c r="I265" s="60"/>
    </row>
    <row r="266" spans="9:9" x14ac:dyDescent="0.25">
      <c r="I266" s="60"/>
    </row>
    <row r="267" spans="9:9" x14ac:dyDescent="0.25">
      <c r="I267" s="60"/>
    </row>
    <row r="268" spans="9:9" x14ac:dyDescent="0.25">
      <c r="I268" s="60"/>
    </row>
    <row r="269" spans="9:9" x14ac:dyDescent="0.25">
      <c r="I269" s="60"/>
    </row>
    <row r="270" spans="9:9" x14ac:dyDescent="0.25">
      <c r="I270" s="60"/>
    </row>
    <row r="271" spans="9:9" x14ac:dyDescent="0.25">
      <c r="I271" s="60"/>
    </row>
    <row r="272" spans="9:9" x14ac:dyDescent="0.25">
      <c r="I272" s="60"/>
    </row>
    <row r="273" spans="9:9" x14ac:dyDescent="0.25">
      <c r="I273" s="60"/>
    </row>
    <row r="274" spans="9:9" x14ac:dyDescent="0.25">
      <c r="I274" s="60"/>
    </row>
    <row r="275" spans="9:9" x14ac:dyDescent="0.25">
      <c r="I275" s="60"/>
    </row>
    <row r="276" spans="9:9" x14ac:dyDescent="0.25">
      <c r="I276" s="60"/>
    </row>
    <row r="277" spans="9:9" x14ac:dyDescent="0.25">
      <c r="I277" s="60"/>
    </row>
    <row r="278" spans="9:9" x14ac:dyDescent="0.25">
      <c r="I278" s="60"/>
    </row>
    <row r="279" spans="9:9" x14ac:dyDescent="0.25">
      <c r="I279" s="60"/>
    </row>
    <row r="280" spans="9:9" x14ac:dyDescent="0.25">
      <c r="I280" s="60"/>
    </row>
    <row r="281" spans="9:9" x14ac:dyDescent="0.25">
      <c r="I281" s="60"/>
    </row>
    <row r="282" spans="9:9" x14ac:dyDescent="0.25">
      <c r="I282" s="60"/>
    </row>
    <row r="283" spans="9:9" x14ac:dyDescent="0.25">
      <c r="I283" s="60"/>
    </row>
    <row r="284" spans="9:9" x14ac:dyDescent="0.25">
      <c r="I284" s="60"/>
    </row>
    <row r="285" spans="9:9" x14ac:dyDescent="0.25">
      <c r="I285" s="60"/>
    </row>
    <row r="286" spans="9:9" x14ac:dyDescent="0.25">
      <c r="I286" s="60"/>
    </row>
    <row r="287" spans="9:9" x14ac:dyDescent="0.25">
      <c r="I287" s="60"/>
    </row>
    <row r="288" spans="9:9" x14ac:dyDescent="0.25">
      <c r="I288" s="60"/>
    </row>
    <row r="289" spans="9:9" x14ac:dyDescent="0.25">
      <c r="I289" s="60"/>
    </row>
    <row r="290" spans="9:9" x14ac:dyDescent="0.25">
      <c r="I290" s="60"/>
    </row>
    <row r="291" spans="9:9" x14ac:dyDescent="0.25">
      <c r="I291" s="60"/>
    </row>
    <row r="292" spans="9:9" x14ac:dyDescent="0.25">
      <c r="I292" s="60"/>
    </row>
    <row r="293" spans="9:9" x14ac:dyDescent="0.25">
      <c r="I293" s="60"/>
    </row>
    <row r="294" spans="9:9" x14ac:dyDescent="0.25">
      <c r="I294" s="60"/>
    </row>
    <row r="295" spans="9:9" x14ac:dyDescent="0.25">
      <c r="I295" s="60"/>
    </row>
    <row r="296" spans="9:9" x14ac:dyDescent="0.25">
      <c r="I296" s="60"/>
    </row>
    <row r="297" spans="9:9" x14ac:dyDescent="0.25">
      <c r="I297" s="60"/>
    </row>
    <row r="298" spans="9:9" x14ac:dyDescent="0.25">
      <c r="I298" s="60"/>
    </row>
    <row r="299" spans="9:9" x14ac:dyDescent="0.25">
      <c r="I299" s="60"/>
    </row>
    <row r="300" spans="9:9" x14ac:dyDescent="0.25">
      <c r="I300" s="60"/>
    </row>
    <row r="301" spans="9:9" x14ac:dyDescent="0.25">
      <c r="I301" s="60"/>
    </row>
    <row r="302" spans="9:9" x14ac:dyDescent="0.25">
      <c r="I302" s="60"/>
    </row>
    <row r="303" spans="9:9" x14ac:dyDescent="0.25">
      <c r="I303" s="60"/>
    </row>
    <row r="304" spans="9:9" x14ac:dyDescent="0.25">
      <c r="I304" s="60"/>
    </row>
    <row r="305" spans="9:9" x14ac:dyDescent="0.25">
      <c r="I305" s="60"/>
    </row>
    <row r="306" spans="9:9" x14ac:dyDescent="0.25">
      <c r="I306" s="60"/>
    </row>
    <row r="307" spans="9:9" x14ac:dyDescent="0.25">
      <c r="I307" s="60"/>
    </row>
    <row r="308" spans="9:9" x14ac:dyDescent="0.25">
      <c r="I308" s="60"/>
    </row>
    <row r="309" spans="9:9" x14ac:dyDescent="0.25">
      <c r="I309" s="60"/>
    </row>
    <row r="310" spans="9:9" x14ac:dyDescent="0.25">
      <c r="I310" s="60"/>
    </row>
    <row r="311" spans="9:9" x14ac:dyDescent="0.25">
      <c r="I311" s="60"/>
    </row>
    <row r="312" spans="9:9" x14ac:dyDescent="0.25">
      <c r="I312" s="60"/>
    </row>
    <row r="313" spans="9:9" x14ac:dyDescent="0.25">
      <c r="I313" s="60"/>
    </row>
    <row r="314" spans="9:9" x14ac:dyDescent="0.25">
      <c r="I314" s="60"/>
    </row>
    <row r="315" spans="9:9" x14ac:dyDescent="0.25">
      <c r="I315" s="60"/>
    </row>
    <row r="316" spans="9:9" x14ac:dyDescent="0.25">
      <c r="I316" s="60"/>
    </row>
    <row r="317" spans="9:9" x14ac:dyDescent="0.25">
      <c r="I317" s="60"/>
    </row>
    <row r="318" spans="9:9" x14ac:dyDescent="0.25">
      <c r="I318" s="60"/>
    </row>
    <row r="319" spans="9:9" x14ac:dyDescent="0.25">
      <c r="I319" s="60"/>
    </row>
    <row r="320" spans="9:9" x14ac:dyDescent="0.25">
      <c r="I320" s="60"/>
    </row>
    <row r="321" spans="9:9" x14ac:dyDescent="0.25">
      <c r="I321" s="60"/>
    </row>
    <row r="322" spans="9:9" x14ac:dyDescent="0.25">
      <c r="I322" s="60"/>
    </row>
    <row r="323" spans="9:9" x14ac:dyDescent="0.25">
      <c r="I323" s="60"/>
    </row>
    <row r="324" spans="9:9" x14ac:dyDescent="0.25">
      <c r="I324" s="60"/>
    </row>
    <row r="325" spans="9:9" x14ac:dyDescent="0.25">
      <c r="I325" s="60"/>
    </row>
    <row r="326" spans="9:9" x14ac:dyDescent="0.25">
      <c r="I326" s="60"/>
    </row>
    <row r="327" spans="9:9" x14ac:dyDescent="0.25">
      <c r="I327" s="60"/>
    </row>
    <row r="328" spans="9:9" x14ac:dyDescent="0.25">
      <c r="I328" s="60"/>
    </row>
    <row r="329" spans="9:9" x14ac:dyDescent="0.25">
      <c r="I329" s="60"/>
    </row>
    <row r="330" spans="9:9" x14ac:dyDescent="0.25">
      <c r="I330" s="60"/>
    </row>
    <row r="331" spans="9:9" x14ac:dyDescent="0.25">
      <c r="I331" s="60"/>
    </row>
    <row r="332" spans="9:9" x14ac:dyDescent="0.25">
      <c r="I332" s="60"/>
    </row>
    <row r="333" spans="9:9" x14ac:dyDescent="0.25">
      <c r="I333" s="60"/>
    </row>
    <row r="334" spans="9:9" x14ac:dyDescent="0.25">
      <c r="I334" s="60"/>
    </row>
    <row r="335" spans="9:9" x14ac:dyDescent="0.25">
      <c r="I335" s="60"/>
    </row>
    <row r="336" spans="9:9" x14ac:dyDescent="0.25">
      <c r="I336" s="60"/>
    </row>
    <row r="337" spans="9:9" x14ac:dyDescent="0.25">
      <c r="I337" s="60"/>
    </row>
    <row r="338" spans="9:9" x14ac:dyDescent="0.25">
      <c r="I338" s="60"/>
    </row>
    <row r="339" spans="9:9" x14ac:dyDescent="0.25">
      <c r="I339" s="60"/>
    </row>
    <row r="340" spans="9:9" x14ac:dyDescent="0.25">
      <c r="I340" s="60"/>
    </row>
    <row r="341" spans="9:9" x14ac:dyDescent="0.25">
      <c r="I341" s="60"/>
    </row>
    <row r="342" spans="9:9" x14ac:dyDescent="0.25">
      <c r="I342" s="60"/>
    </row>
    <row r="343" spans="9:9" x14ac:dyDescent="0.25">
      <c r="I343" s="60"/>
    </row>
    <row r="344" spans="9:9" x14ac:dyDescent="0.25">
      <c r="I344" s="60"/>
    </row>
    <row r="345" spans="9:9" x14ac:dyDescent="0.25">
      <c r="I345" s="60"/>
    </row>
    <row r="346" spans="9:9" x14ac:dyDescent="0.25">
      <c r="I346" s="60"/>
    </row>
    <row r="347" spans="9:9" x14ac:dyDescent="0.25">
      <c r="I347" s="60"/>
    </row>
    <row r="348" spans="9:9" x14ac:dyDescent="0.25">
      <c r="I348" s="60"/>
    </row>
    <row r="349" spans="9:9" x14ac:dyDescent="0.25">
      <c r="I349" s="60"/>
    </row>
    <row r="350" spans="9:9" x14ac:dyDescent="0.25">
      <c r="I350" s="60"/>
    </row>
    <row r="351" spans="9:9" x14ac:dyDescent="0.25">
      <c r="I351" s="60"/>
    </row>
    <row r="352" spans="9:9" x14ac:dyDescent="0.25">
      <c r="I352" s="60"/>
    </row>
    <row r="353" spans="9:9" x14ac:dyDescent="0.25">
      <c r="I353" s="60"/>
    </row>
    <row r="354" spans="9:9" x14ac:dyDescent="0.25">
      <c r="I354" s="60"/>
    </row>
    <row r="355" spans="9:9" x14ac:dyDescent="0.25">
      <c r="I355" s="60"/>
    </row>
    <row r="356" spans="9:9" x14ac:dyDescent="0.25">
      <c r="I356" s="60"/>
    </row>
    <row r="357" spans="9:9" x14ac:dyDescent="0.25">
      <c r="I357" s="60"/>
    </row>
    <row r="358" spans="9:9" x14ac:dyDescent="0.25">
      <c r="I358" s="60"/>
    </row>
    <row r="359" spans="9:9" x14ac:dyDescent="0.25">
      <c r="I359" s="60"/>
    </row>
    <row r="360" spans="9:9" x14ac:dyDescent="0.25">
      <c r="I360" s="60"/>
    </row>
    <row r="361" spans="9:9" x14ac:dyDescent="0.25">
      <c r="I361" s="60"/>
    </row>
  </sheetData>
  <mergeCells count="11">
    <mergeCell ref="A148:J148"/>
    <mergeCell ref="L148:O148"/>
    <mergeCell ref="A2:A3"/>
    <mergeCell ref="V2:V3"/>
    <mergeCell ref="T2:T3"/>
    <mergeCell ref="U2:U3"/>
    <mergeCell ref="B2:I2"/>
    <mergeCell ref="L2:O2"/>
    <mergeCell ref="K2:K3"/>
    <mergeCell ref="P2:P3"/>
    <mergeCell ref="R2:R3"/>
  </mergeCells>
  <conditionalFormatting sqref="K5:K6 K77 K8:K40 P5:P147">
    <cfRule type="cellIs" dxfId="352" priority="380" operator="equal">
      <formula>0</formula>
    </cfRule>
  </conditionalFormatting>
  <conditionalFormatting sqref="M5:M6 M8:M33 M35:M40 M77">
    <cfRule type="expression" dxfId="351" priority="384">
      <formula>IF(OR(#REF!="PELAKSANA",#REF!="JPT",#REF!="ADMINISTRATOR",#REF!="PENGAWAS"),TRUE,FALSE)</formula>
    </cfRule>
  </conditionalFormatting>
  <conditionalFormatting sqref="L5:M6 L8:M33 L35:M40 L77:M77">
    <cfRule type="expression" dxfId="350" priority="385">
      <formula>IF(OR(#REF!="PELAKSANA",#REF!="FUNGSIONAL"),TRUE,FALSE)</formula>
    </cfRule>
  </conditionalFormatting>
  <conditionalFormatting sqref="M5 M35:M40 M70:M76 M106:M111 M141:M147">
    <cfRule type="expression" dxfId="349" priority="369">
      <formula>IF(OR(F5="PELAKSANA",F5="JPT",F5="ADMINISTRATOR",F5="PENGAWAS"),TRUE,FALSE)</formula>
    </cfRule>
  </conditionalFormatting>
  <conditionalFormatting sqref="L5:M5 L35:M40 L70:M76 L106:M111 L141:M147">
    <cfRule type="expression" dxfId="348" priority="368">
      <formula>IF(OR(F5="PELAKSANA",F5="FUNGSIONAL"),TRUE,FALSE)</formula>
    </cfRule>
  </conditionalFormatting>
  <conditionalFormatting sqref="M6">
    <cfRule type="expression" dxfId="347" priority="367">
      <formula>IF(OR(F6="PELAKSANA",F6="JPT",F6="ADMINISTRATOR",F6="PENGAWAS"),TRUE,FALSE)</formula>
    </cfRule>
  </conditionalFormatting>
  <conditionalFormatting sqref="L6:M6">
    <cfRule type="expression" dxfId="346" priority="366">
      <formula>IF(OR(F6="PELAKSANA",F6="FUNGSIONAL"),TRUE,FALSE)</formula>
    </cfRule>
  </conditionalFormatting>
  <conditionalFormatting sqref="M8">
    <cfRule type="expression" dxfId="345" priority="365">
      <formula>IF(OR(F8="PELAKSANA",F8="JPT",F8="ADMINISTRATOR",F8="PENGAWAS"),TRUE,FALSE)</formula>
    </cfRule>
  </conditionalFormatting>
  <conditionalFormatting sqref="L8:M8">
    <cfRule type="expression" dxfId="344" priority="364">
      <formula>IF(OR(F8="PELAKSANA",F8="FUNGSIONAL"),TRUE,FALSE)</formula>
    </cfRule>
  </conditionalFormatting>
  <conditionalFormatting sqref="M9">
    <cfRule type="expression" dxfId="343" priority="363">
      <formula>IF(OR(F9="PELAKSANA",F9="JPT",F9="ADMINISTRATOR",F9="PENGAWAS"),TRUE,FALSE)</formula>
    </cfRule>
  </conditionalFormatting>
  <conditionalFormatting sqref="L9:M9">
    <cfRule type="expression" dxfId="342" priority="362">
      <formula>IF(OR(F9="PELAKSANA",F9="FUNGSIONAL"),TRUE,FALSE)</formula>
    </cfRule>
  </conditionalFormatting>
  <conditionalFormatting sqref="M10">
    <cfRule type="expression" dxfId="341" priority="361">
      <formula>IF(OR(F10="PELAKSANA",F10="JPT",F10="ADMINISTRATOR",F10="PENGAWAS"),TRUE,FALSE)</formula>
    </cfRule>
  </conditionalFormatting>
  <conditionalFormatting sqref="L10:M10">
    <cfRule type="expression" dxfId="340" priority="360">
      <formula>IF(OR(F10="PELAKSANA",F10="FUNGSIONAL"),TRUE,FALSE)</formula>
    </cfRule>
  </conditionalFormatting>
  <conditionalFormatting sqref="M11">
    <cfRule type="expression" dxfId="339" priority="359">
      <formula>IF(OR(F11="PELAKSANA",F11="JPT",F11="ADMINISTRATOR",F11="PENGAWAS"),TRUE,FALSE)</formula>
    </cfRule>
  </conditionalFormatting>
  <conditionalFormatting sqref="L11:M11">
    <cfRule type="expression" dxfId="338" priority="358">
      <formula>IF(OR(F11="PELAKSANA",F11="FUNGSIONAL"),TRUE,FALSE)</formula>
    </cfRule>
  </conditionalFormatting>
  <conditionalFormatting sqref="M12">
    <cfRule type="expression" dxfId="337" priority="357">
      <formula>IF(OR(F12="PELAKSANA",F12="JPT",F12="ADMINISTRATOR",F12="PENGAWAS"),TRUE,FALSE)</formula>
    </cfRule>
  </conditionalFormatting>
  <conditionalFormatting sqref="L12:M12">
    <cfRule type="expression" dxfId="336" priority="356">
      <formula>IF(OR(F12="PELAKSANA",F12="FUNGSIONAL"),TRUE,FALSE)</formula>
    </cfRule>
  </conditionalFormatting>
  <conditionalFormatting sqref="M13">
    <cfRule type="expression" dxfId="335" priority="355">
      <formula>IF(OR(F13="PELAKSANA",F13="JPT",F13="ADMINISTRATOR",F13="PENGAWAS"),TRUE,FALSE)</formula>
    </cfRule>
  </conditionalFormatting>
  <conditionalFormatting sqref="L13:M13">
    <cfRule type="expression" dxfId="334" priority="354">
      <formula>IF(OR(F13="PELAKSANA",F13="FUNGSIONAL"),TRUE,FALSE)</formula>
    </cfRule>
  </conditionalFormatting>
  <conditionalFormatting sqref="M14">
    <cfRule type="expression" dxfId="333" priority="353">
      <formula>IF(OR(F14="PELAKSANA",F14="JPT",F14="ADMINISTRATOR",F14="PENGAWAS"),TRUE,FALSE)</formula>
    </cfRule>
  </conditionalFormatting>
  <conditionalFormatting sqref="L14:M14">
    <cfRule type="expression" dxfId="332" priority="352">
      <formula>IF(OR(F14="PELAKSANA",F14="FUNGSIONAL"),TRUE,FALSE)</formula>
    </cfRule>
  </conditionalFormatting>
  <conditionalFormatting sqref="M15">
    <cfRule type="expression" dxfId="331" priority="351">
      <formula>IF(OR(F15="PELAKSANA",F15="JPT",F15="ADMINISTRATOR",F15="PENGAWAS"),TRUE,FALSE)</formula>
    </cfRule>
  </conditionalFormatting>
  <conditionalFormatting sqref="L15:M15">
    <cfRule type="expression" dxfId="330" priority="350">
      <formula>IF(OR(F15="PELAKSANA",F15="FUNGSIONAL"),TRUE,FALSE)</formula>
    </cfRule>
  </conditionalFormatting>
  <conditionalFormatting sqref="M16">
    <cfRule type="expression" dxfId="329" priority="349">
      <formula>IF(OR(F16="PELAKSANA",F16="JPT",F16="ADMINISTRATOR",F16="PENGAWAS"),TRUE,FALSE)</formula>
    </cfRule>
  </conditionalFormatting>
  <conditionalFormatting sqref="L16:M16">
    <cfRule type="expression" dxfId="328" priority="348">
      <formula>IF(OR(F16="PELAKSANA",F16="FUNGSIONAL"),TRUE,FALSE)</formula>
    </cfRule>
  </conditionalFormatting>
  <conditionalFormatting sqref="M17">
    <cfRule type="expression" dxfId="327" priority="347">
      <formula>IF(OR(F17="PELAKSANA",F17="JPT",F17="ADMINISTRATOR",F17="PENGAWAS"),TRUE,FALSE)</formula>
    </cfRule>
  </conditionalFormatting>
  <conditionalFormatting sqref="L17:M17">
    <cfRule type="expression" dxfId="326" priority="346">
      <formula>IF(OR(F17="PELAKSANA",F17="FUNGSIONAL"),TRUE,FALSE)</formula>
    </cfRule>
  </conditionalFormatting>
  <conditionalFormatting sqref="M18">
    <cfRule type="expression" dxfId="325" priority="345">
      <formula>IF(OR(F18="PELAKSANA",F18="JPT",F18="ADMINISTRATOR",F18="PENGAWAS"),TRUE,FALSE)</formula>
    </cfRule>
  </conditionalFormatting>
  <conditionalFormatting sqref="L18:M18">
    <cfRule type="expression" dxfId="324" priority="344">
      <formula>IF(OR(F18="PELAKSANA",F18="FUNGSIONAL"),TRUE,FALSE)</formula>
    </cfRule>
  </conditionalFormatting>
  <conditionalFormatting sqref="L31:M33">
    <cfRule type="expression" dxfId="323" priority="294">
      <formula>IF(OR(F31="PELAKSANA",F31="FUNGSIONAL"),TRUE,FALSE)</formula>
    </cfRule>
  </conditionalFormatting>
  <conditionalFormatting sqref="M6">
    <cfRule type="expression" dxfId="322" priority="343">
      <formula>IF(OR(F6="PELAKSANA",F6="JPT",F6="ADMINISTRATOR",F6="PENGAWAS"),TRUE,FALSE)</formula>
    </cfRule>
  </conditionalFormatting>
  <conditionalFormatting sqref="L6:M6">
    <cfRule type="expression" dxfId="321" priority="342">
      <formula>IF(OR(F6="PELAKSANA",F6="FUNGSIONAL"),TRUE,FALSE)</formula>
    </cfRule>
  </conditionalFormatting>
  <conditionalFormatting sqref="M8">
    <cfRule type="expression" dxfId="320" priority="341">
      <formula>IF(OR(F8="PELAKSANA",F8="JPT",F8="ADMINISTRATOR",F8="PENGAWAS"),TRUE,FALSE)</formula>
    </cfRule>
  </conditionalFormatting>
  <conditionalFormatting sqref="L8:M8">
    <cfRule type="expression" dxfId="319" priority="340">
      <formula>IF(OR(F8="PELAKSANA",F8="FUNGSIONAL"),TRUE,FALSE)</formula>
    </cfRule>
  </conditionalFormatting>
  <conditionalFormatting sqref="M9">
    <cfRule type="expression" dxfId="318" priority="339">
      <formula>IF(OR(F9="PELAKSANA",F9="JPT",F9="ADMINISTRATOR",F9="PENGAWAS"),TRUE,FALSE)</formula>
    </cfRule>
  </conditionalFormatting>
  <conditionalFormatting sqref="L9:M9">
    <cfRule type="expression" dxfId="317" priority="338">
      <formula>IF(OR(F9="PELAKSANA",F9="FUNGSIONAL"),TRUE,FALSE)</formula>
    </cfRule>
  </conditionalFormatting>
  <conditionalFormatting sqref="M10">
    <cfRule type="expression" dxfId="316" priority="337">
      <formula>IF(OR(F10="PELAKSANA",F10="JPT",F10="ADMINISTRATOR",F10="PENGAWAS"),TRUE,FALSE)</formula>
    </cfRule>
  </conditionalFormatting>
  <conditionalFormatting sqref="L10:M10">
    <cfRule type="expression" dxfId="315" priority="336">
      <formula>IF(OR(F10="PELAKSANA",F10="FUNGSIONAL"),TRUE,FALSE)</formula>
    </cfRule>
  </conditionalFormatting>
  <conditionalFormatting sqref="M11">
    <cfRule type="expression" dxfId="314" priority="335">
      <formula>IF(OR(F11="PELAKSANA",F11="JPT",F11="ADMINISTRATOR",F11="PENGAWAS"),TRUE,FALSE)</formula>
    </cfRule>
  </conditionalFormatting>
  <conditionalFormatting sqref="L11:M11">
    <cfRule type="expression" dxfId="313" priority="334">
      <formula>IF(OR(F11="PELAKSANA",F11="FUNGSIONAL"),TRUE,FALSE)</formula>
    </cfRule>
  </conditionalFormatting>
  <conditionalFormatting sqref="M12">
    <cfRule type="expression" dxfId="312" priority="333">
      <formula>IF(OR(F12="PELAKSANA",F12="JPT",F12="ADMINISTRATOR",F12="PENGAWAS"),TRUE,FALSE)</formula>
    </cfRule>
  </conditionalFormatting>
  <conditionalFormatting sqref="L12:M12">
    <cfRule type="expression" dxfId="311" priority="332">
      <formula>IF(OR(F12="PELAKSANA",F12="FUNGSIONAL"),TRUE,FALSE)</formula>
    </cfRule>
  </conditionalFormatting>
  <conditionalFormatting sqref="M13">
    <cfRule type="expression" dxfId="310" priority="331">
      <formula>IF(OR(F13="PELAKSANA",F13="JPT",F13="ADMINISTRATOR",F13="PENGAWAS"),TRUE,FALSE)</formula>
    </cfRule>
  </conditionalFormatting>
  <conditionalFormatting sqref="L13:M13">
    <cfRule type="expression" dxfId="309" priority="330">
      <formula>IF(OR(F13="PELAKSANA",F13="FUNGSIONAL"),TRUE,FALSE)</formula>
    </cfRule>
  </conditionalFormatting>
  <conditionalFormatting sqref="M14">
    <cfRule type="expression" dxfId="308" priority="329">
      <formula>IF(OR(F14="PELAKSANA",F14="JPT",F14="ADMINISTRATOR",F14="PENGAWAS"),TRUE,FALSE)</formula>
    </cfRule>
  </conditionalFormatting>
  <conditionalFormatting sqref="L14:M14">
    <cfRule type="expression" dxfId="307" priority="328">
      <formula>IF(OR(F14="PELAKSANA",F14="FUNGSIONAL"),TRUE,FALSE)</formula>
    </cfRule>
  </conditionalFormatting>
  <conditionalFormatting sqref="M15">
    <cfRule type="expression" dxfId="306" priority="327">
      <formula>IF(OR(F15="PELAKSANA",F15="JPT",F15="ADMINISTRATOR",F15="PENGAWAS"),TRUE,FALSE)</formula>
    </cfRule>
  </conditionalFormatting>
  <conditionalFormatting sqref="L15:M15">
    <cfRule type="expression" dxfId="305" priority="326">
      <formula>IF(OR(F15="PELAKSANA",F15="FUNGSIONAL"),TRUE,FALSE)</formula>
    </cfRule>
  </conditionalFormatting>
  <conditionalFormatting sqref="M16">
    <cfRule type="expression" dxfId="304" priority="325">
      <formula>IF(OR(F16="PELAKSANA",F16="JPT",F16="ADMINISTRATOR",F16="PENGAWAS"),TRUE,FALSE)</formula>
    </cfRule>
  </conditionalFormatting>
  <conditionalFormatting sqref="L16:M16">
    <cfRule type="expression" dxfId="303" priority="324">
      <formula>IF(OR(F16="PELAKSANA",F16="FUNGSIONAL"),TRUE,FALSE)</formula>
    </cfRule>
  </conditionalFormatting>
  <conditionalFormatting sqref="M17">
    <cfRule type="expression" dxfId="302" priority="323">
      <formula>IF(OR(F17="PELAKSANA",F17="JPT",F17="ADMINISTRATOR",F17="PENGAWAS"),TRUE,FALSE)</formula>
    </cfRule>
  </conditionalFormatting>
  <conditionalFormatting sqref="L17:M17">
    <cfRule type="expression" dxfId="301" priority="322">
      <formula>IF(OR(F17="PELAKSANA",F17="FUNGSIONAL"),TRUE,FALSE)</formula>
    </cfRule>
  </conditionalFormatting>
  <conditionalFormatting sqref="M18">
    <cfRule type="expression" dxfId="300" priority="321">
      <formula>IF(OR(F18="PELAKSANA",F18="JPT",F18="ADMINISTRATOR",F18="PENGAWAS"),TRUE,FALSE)</formula>
    </cfRule>
  </conditionalFormatting>
  <conditionalFormatting sqref="L18:M18">
    <cfRule type="expression" dxfId="299" priority="320">
      <formula>IF(OR(F18="PELAKSANA",F18="FUNGSIONAL"),TRUE,FALSE)</formula>
    </cfRule>
  </conditionalFormatting>
  <conditionalFormatting sqref="M19">
    <cfRule type="expression" dxfId="298" priority="319">
      <formula>IF(OR(F19="PELAKSANA",F19="JPT",F19="ADMINISTRATOR",F19="PENGAWAS"),TRUE,FALSE)</formula>
    </cfRule>
  </conditionalFormatting>
  <conditionalFormatting sqref="L19:M19">
    <cfRule type="expression" dxfId="297" priority="318">
      <formula>IF(OR(F19="PELAKSANA",F19="FUNGSIONAL"),TRUE,FALSE)</formula>
    </cfRule>
  </conditionalFormatting>
  <conditionalFormatting sqref="M20">
    <cfRule type="expression" dxfId="296" priority="317">
      <formula>IF(OR(F20="PELAKSANA",F20="JPT",F20="ADMINISTRATOR",F20="PENGAWAS"),TRUE,FALSE)</formula>
    </cfRule>
  </conditionalFormatting>
  <conditionalFormatting sqref="L20:M20">
    <cfRule type="expression" dxfId="295" priority="316">
      <formula>IF(OR(F20="PELAKSANA",F20="FUNGSIONAL"),TRUE,FALSE)</formula>
    </cfRule>
  </conditionalFormatting>
  <conditionalFormatting sqref="M21">
    <cfRule type="expression" dxfId="294" priority="315">
      <formula>IF(OR(F21="PELAKSANA",F21="JPT",F21="ADMINISTRATOR",F21="PENGAWAS"),TRUE,FALSE)</formula>
    </cfRule>
  </conditionalFormatting>
  <conditionalFormatting sqref="L21:M21">
    <cfRule type="expression" dxfId="293" priority="314">
      <formula>IF(OR(F21="PELAKSANA",F21="FUNGSIONAL"),TRUE,FALSE)</formula>
    </cfRule>
  </conditionalFormatting>
  <conditionalFormatting sqref="M22">
    <cfRule type="expression" dxfId="292" priority="313">
      <formula>IF(OR(F22="PELAKSANA",F22="JPT",F22="ADMINISTRATOR",F22="PENGAWAS"),TRUE,FALSE)</formula>
    </cfRule>
  </conditionalFormatting>
  <conditionalFormatting sqref="L22:M22">
    <cfRule type="expression" dxfId="291" priority="312">
      <formula>IF(OR(F22="PELAKSANA",F22="FUNGSIONAL"),TRUE,FALSE)</formula>
    </cfRule>
  </conditionalFormatting>
  <conditionalFormatting sqref="M23">
    <cfRule type="expression" dxfId="290" priority="311">
      <formula>IF(OR(F23="PELAKSANA",F23="JPT",F23="ADMINISTRATOR",F23="PENGAWAS"),TRUE,FALSE)</formula>
    </cfRule>
  </conditionalFormatting>
  <conditionalFormatting sqref="L23:M23">
    <cfRule type="expression" dxfId="289" priority="310">
      <formula>IF(OR(F23="PELAKSANA",F23="FUNGSIONAL"),TRUE,FALSE)</formula>
    </cfRule>
  </conditionalFormatting>
  <conditionalFormatting sqref="M24">
    <cfRule type="expression" dxfId="288" priority="309">
      <formula>IF(OR(F24="PELAKSANA",F24="JPT",F24="ADMINISTRATOR",F24="PENGAWAS"),TRUE,FALSE)</formula>
    </cfRule>
  </conditionalFormatting>
  <conditionalFormatting sqref="L24:M24">
    <cfRule type="expression" dxfId="287" priority="308">
      <formula>IF(OR(F24="PELAKSANA",F24="FUNGSIONAL"),TRUE,FALSE)</formula>
    </cfRule>
  </conditionalFormatting>
  <conditionalFormatting sqref="M25">
    <cfRule type="expression" dxfId="286" priority="307">
      <formula>IF(OR(F25="PELAKSANA",F25="JPT",F25="ADMINISTRATOR",F25="PENGAWAS"),TRUE,FALSE)</formula>
    </cfRule>
  </conditionalFormatting>
  <conditionalFormatting sqref="L25:M25">
    <cfRule type="expression" dxfId="285" priority="306">
      <formula>IF(OR(F25="PELAKSANA",F25="FUNGSIONAL"),TRUE,FALSE)</formula>
    </cfRule>
  </conditionalFormatting>
  <conditionalFormatting sqref="M26">
    <cfRule type="expression" dxfId="284" priority="305">
      <formula>IF(OR(F26="PELAKSANA",F26="JPT",F26="ADMINISTRATOR",F26="PENGAWAS"),TRUE,FALSE)</formula>
    </cfRule>
  </conditionalFormatting>
  <conditionalFormatting sqref="L26:M26">
    <cfRule type="expression" dxfId="283" priority="304">
      <formula>IF(OR(F26="PELAKSANA",F26="FUNGSIONAL"),TRUE,FALSE)</formula>
    </cfRule>
  </conditionalFormatting>
  <conditionalFormatting sqref="M27">
    <cfRule type="expression" dxfId="282" priority="303">
      <formula>IF(OR(F27="PELAKSANA",F27="JPT",F27="ADMINISTRATOR",F27="PENGAWAS"),TRUE,FALSE)</formula>
    </cfRule>
  </conditionalFormatting>
  <conditionalFormatting sqref="L27:M27">
    <cfRule type="expression" dxfId="281" priority="302">
      <formula>IF(OR(F27="PELAKSANA",F27="FUNGSIONAL"),TRUE,FALSE)</formula>
    </cfRule>
  </conditionalFormatting>
  <conditionalFormatting sqref="M28">
    <cfRule type="expression" dxfId="280" priority="301">
      <formula>IF(OR(F28="PELAKSANA",F28="JPT",F28="ADMINISTRATOR",F28="PENGAWAS"),TRUE,FALSE)</formula>
    </cfRule>
  </conditionalFormatting>
  <conditionalFormatting sqref="L28:M28">
    <cfRule type="expression" dxfId="279" priority="300">
      <formula>IF(OR(F28="PELAKSANA",F28="FUNGSIONAL"),TRUE,FALSE)</formula>
    </cfRule>
  </conditionalFormatting>
  <conditionalFormatting sqref="M29">
    <cfRule type="expression" dxfId="278" priority="299">
      <formula>IF(OR(F29="PELAKSANA",F29="JPT",F29="ADMINISTRATOR",F29="PENGAWAS"),TRUE,FALSE)</formula>
    </cfRule>
  </conditionalFormatting>
  <conditionalFormatting sqref="L29:M29">
    <cfRule type="expression" dxfId="277" priority="298">
      <formula>IF(OR(F29="PELAKSANA",F29="FUNGSIONAL"),TRUE,FALSE)</formula>
    </cfRule>
  </conditionalFormatting>
  <conditionalFormatting sqref="M30">
    <cfRule type="expression" dxfId="276" priority="297">
      <formula>IF(OR(F30="PELAKSANA",F30="JPT",F30="ADMINISTRATOR",F30="PENGAWAS"),TRUE,FALSE)</formula>
    </cfRule>
  </conditionalFormatting>
  <conditionalFormatting sqref="L30:M30">
    <cfRule type="expression" dxfId="275" priority="296">
      <formula>IF(OR(F30="PELAKSANA",F30="FUNGSIONAL"),TRUE,FALSE)</formula>
    </cfRule>
  </conditionalFormatting>
  <conditionalFormatting sqref="M31:M33">
    <cfRule type="expression" dxfId="274" priority="295">
      <formula>IF(OR(F31="PELAKSANA",F31="JPT",F31="ADMINISTRATOR",F31="PENGAWAS"),TRUE,FALSE)</formula>
    </cfRule>
  </conditionalFormatting>
  <conditionalFormatting sqref="K7">
    <cfRule type="cellIs" dxfId="273" priority="284" operator="equal">
      <formula>0</formula>
    </cfRule>
  </conditionalFormatting>
  <conditionalFormatting sqref="M7">
    <cfRule type="expression" dxfId="272" priority="285">
      <formula>IF(OR(#REF!="PELAKSANA",#REF!="JPT",#REF!="ADMINISTRATOR",#REF!="PENGAWAS"),TRUE,FALSE)</formula>
    </cfRule>
  </conditionalFormatting>
  <conditionalFormatting sqref="L7:M7">
    <cfRule type="expression" dxfId="271" priority="286">
      <formula>IF(OR(#REF!="PELAKSANA",#REF!="FUNGSIONAL"),TRUE,FALSE)</formula>
    </cfRule>
  </conditionalFormatting>
  <conditionalFormatting sqref="M7">
    <cfRule type="expression" dxfId="270" priority="283">
      <formula>IF(OR(F7="PELAKSANA",F7="JPT",F7="ADMINISTRATOR",F7="PENGAWAS"),TRUE,FALSE)</formula>
    </cfRule>
  </conditionalFormatting>
  <conditionalFormatting sqref="L7:M7">
    <cfRule type="expression" dxfId="269" priority="282">
      <formula>IF(OR(F7="PELAKSANA",F7="FUNGSIONAL"),TRUE,FALSE)</formula>
    </cfRule>
  </conditionalFormatting>
  <conditionalFormatting sqref="M7">
    <cfRule type="expression" dxfId="268" priority="281">
      <formula>IF(OR(F7="PELAKSANA",F7="JPT",F7="ADMINISTRATOR",F7="PENGAWAS"),TRUE,FALSE)</formula>
    </cfRule>
  </conditionalFormatting>
  <conditionalFormatting sqref="L7:M7">
    <cfRule type="expression" dxfId="267" priority="280">
      <formula>IF(OR(F7="PELAKSANA",F7="FUNGSIONAL"),TRUE,FALSE)</formula>
    </cfRule>
  </conditionalFormatting>
  <conditionalFormatting sqref="M34">
    <cfRule type="expression" dxfId="266" priority="273">
      <formula>IF(OR(#REF!="PELAKSANA",#REF!="JPT",#REF!="ADMINISTRATOR",#REF!="PENGAWAS"),TRUE,FALSE)</formula>
    </cfRule>
  </conditionalFormatting>
  <conditionalFormatting sqref="L34:M34">
    <cfRule type="expression" dxfId="265" priority="274">
      <formula>IF(OR(#REF!="PELAKSANA",#REF!="FUNGSIONAL"),TRUE,FALSE)</formula>
    </cfRule>
  </conditionalFormatting>
  <conditionalFormatting sqref="L34:M34">
    <cfRule type="expression" dxfId="264" priority="270">
      <formula>IF(OR(F34="PELAKSANA",F34="FUNGSIONAL"),TRUE,FALSE)</formula>
    </cfRule>
  </conditionalFormatting>
  <conditionalFormatting sqref="M34">
    <cfRule type="expression" dxfId="263" priority="271">
      <formula>IF(OR(F34="PELAKSANA",F34="JPT",F34="ADMINISTRATOR",F34="PENGAWAS"),TRUE,FALSE)</formula>
    </cfRule>
  </conditionalFormatting>
  <conditionalFormatting sqref="M69">
    <cfRule type="expression" dxfId="262" priority="184">
      <formula>IF(OR(#REF!="PELAKSANA",#REF!="JPT",#REF!="ADMINISTRATOR",#REF!="PENGAWAS"),TRUE,FALSE)</formula>
    </cfRule>
  </conditionalFormatting>
  <conditionalFormatting sqref="L69:M69">
    <cfRule type="expression" dxfId="261" priority="185">
      <formula>IF(OR(#REF!="PELAKSANA",#REF!="FUNGSIONAL"),TRUE,FALSE)</formula>
    </cfRule>
  </conditionalFormatting>
  <conditionalFormatting sqref="L69:M69">
    <cfRule type="expression" dxfId="260" priority="181">
      <formula>IF(OR(F69="PELAKSANA",F69="FUNGSIONAL"),TRUE,FALSE)</formula>
    </cfRule>
  </conditionalFormatting>
  <conditionalFormatting sqref="M69">
    <cfRule type="expression" dxfId="259" priority="182">
      <formula>IF(OR(F69="PELAKSANA",F69="JPT",F69="ADMINISTRATOR",F69="PENGAWAS"),TRUE,FALSE)</formula>
    </cfRule>
  </conditionalFormatting>
  <conditionalFormatting sqref="K41 K43:K76">
    <cfRule type="cellIs" dxfId="258" priority="267" operator="equal">
      <formula>0</formula>
    </cfRule>
  </conditionalFormatting>
  <conditionalFormatting sqref="M41 M43:M68 M70:M76">
    <cfRule type="expression" dxfId="257" priority="268">
      <formula>IF(OR(#REF!="PELAKSANA",#REF!="JPT",#REF!="ADMINISTRATOR",#REF!="PENGAWAS"),TRUE,FALSE)</formula>
    </cfRule>
  </conditionalFormatting>
  <conditionalFormatting sqref="L41:M41 L43:M68 L70:M76">
    <cfRule type="expression" dxfId="256" priority="269">
      <formula>IF(OR(#REF!="PELAKSANA",#REF!="FUNGSIONAL"),TRUE,FALSE)</formula>
    </cfRule>
  </conditionalFormatting>
  <conditionalFormatting sqref="M41">
    <cfRule type="expression" dxfId="255" priority="266">
      <formula>IF(OR(F41="PELAKSANA",F41="JPT",F41="ADMINISTRATOR",F41="PENGAWAS"),TRUE,FALSE)</formula>
    </cfRule>
  </conditionalFormatting>
  <conditionalFormatting sqref="L41:M41">
    <cfRule type="expression" dxfId="254" priority="265">
      <formula>IF(OR(F41="PELAKSANA",F41="FUNGSIONAL"),TRUE,FALSE)</formula>
    </cfRule>
  </conditionalFormatting>
  <conditionalFormatting sqref="M43">
    <cfRule type="expression" dxfId="253" priority="264">
      <formula>IF(OR(F43="PELAKSANA",F43="JPT",F43="ADMINISTRATOR",F43="PENGAWAS"),TRUE,FALSE)</formula>
    </cfRule>
  </conditionalFormatting>
  <conditionalFormatting sqref="L43:M43">
    <cfRule type="expression" dxfId="252" priority="263">
      <formula>IF(OR(F43="PELAKSANA",F43="FUNGSIONAL"),TRUE,FALSE)</formula>
    </cfRule>
  </conditionalFormatting>
  <conditionalFormatting sqref="M44">
    <cfRule type="expression" dxfId="251" priority="262">
      <formula>IF(OR(F44="PELAKSANA",F44="JPT",F44="ADMINISTRATOR",F44="PENGAWAS"),TRUE,FALSE)</formula>
    </cfRule>
  </conditionalFormatting>
  <conditionalFormatting sqref="L44:M44">
    <cfRule type="expression" dxfId="250" priority="261">
      <formula>IF(OR(F44="PELAKSANA",F44="FUNGSIONAL"),TRUE,FALSE)</formula>
    </cfRule>
  </conditionalFormatting>
  <conditionalFormatting sqref="M45">
    <cfRule type="expression" dxfId="249" priority="260">
      <formula>IF(OR(F45="PELAKSANA",F45="JPT",F45="ADMINISTRATOR",F45="PENGAWAS"),TRUE,FALSE)</formula>
    </cfRule>
  </conditionalFormatting>
  <conditionalFormatting sqref="L45:M45">
    <cfRule type="expression" dxfId="248" priority="259">
      <formula>IF(OR(F45="PELAKSANA",F45="FUNGSIONAL"),TRUE,FALSE)</formula>
    </cfRule>
  </conditionalFormatting>
  <conditionalFormatting sqref="M46">
    <cfRule type="expression" dxfId="247" priority="258">
      <formula>IF(OR(F46="PELAKSANA",F46="JPT",F46="ADMINISTRATOR",F46="PENGAWAS"),TRUE,FALSE)</formula>
    </cfRule>
  </conditionalFormatting>
  <conditionalFormatting sqref="L46:M46">
    <cfRule type="expression" dxfId="246" priority="257">
      <formula>IF(OR(F46="PELAKSANA",F46="FUNGSIONAL"),TRUE,FALSE)</formula>
    </cfRule>
  </conditionalFormatting>
  <conditionalFormatting sqref="M47">
    <cfRule type="expression" dxfId="245" priority="256">
      <formula>IF(OR(F47="PELAKSANA",F47="JPT",F47="ADMINISTRATOR",F47="PENGAWAS"),TRUE,FALSE)</formula>
    </cfRule>
  </conditionalFormatting>
  <conditionalFormatting sqref="L47:M47">
    <cfRule type="expression" dxfId="244" priority="255">
      <formula>IF(OR(F47="PELAKSANA",F47="FUNGSIONAL"),TRUE,FALSE)</formula>
    </cfRule>
  </conditionalFormatting>
  <conditionalFormatting sqref="M48">
    <cfRule type="expression" dxfId="243" priority="254">
      <formula>IF(OR(F48="PELAKSANA",F48="JPT",F48="ADMINISTRATOR",F48="PENGAWAS"),TRUE,FALSE)</formula>
    </cfRule>
  </conditionalFormatting>
  <conditionalFormatting sqref="L48:M48">
    <cfRule type="expression" dxfId="242" priority="253">
      <formula>IF(OR(F48="PELAKSANA",F48="FUNGSIONAL"),TRUE,FALSE)</formula>
    </cfRule>
  </conditionalFormatting>
  <conditionalFormatting sqref="M49">
    <cfRule type="expression" dxfId="241" priority="252">
      <formula>IF(OR(F49="PELAKSANA",F49="JPT",F49="ADMINISTRATOR",F49="PENGAWAS"),TRUE,FALSE)</formula>
    </cfRule>
  </conditionalFormatting>
  <conditionalFormatting sqref="L49:M49">
    <cfRule type="expression" dxfId="240" priority="251">
      <formula>IF(OR(F49="PELAKSANA",F49="FUNGSIONAL"),TRUE,FALSE)</formula>
    </cfRule>
  </conditionalFormatting>
  <conditionalFormatting sqref="M50">
    <cfRule type="expression" dxfId="239" priority="250">
      <formula>IF(OR(F50="PELAKSANA",F50="JPT",F50="ADMINISTRATOR",F50="PENGAWAS"),TRUE,FALSE)</formula>
    </cfRule>
  </conditionalFormatting>
  <conditionalFormatting sqref="L50:M50">
    <cfRule type="expression" dxfId="238" priority="249">
      <formula>IF(OR(F50="PELAKSANA",F50="FUNGSIONAL"),TRUE,FALSE)</formula>
    </cfRule>
  </conditionalFormatting>
  <conditionalFormatting sqref="M51">
    <cfRule type="expression" dxfId="237" priority="248">
      <formula>IF(OR(F51="PELAKSANA",F51="JPT",F51="ADMINISTRATOR",F51="PENGAWAS"),TRUE,FALSE)</formula>
    </cfRule>
  </conditionalFormatting>
  <conditionalFormatting sqref="L51:M51">
    <cfRule type="expression" dxfId="236" priority="247">
      <formula>IF(OR(F51="PELAKSANA",F51="FUNGSIONAL"),TRUE,FALSE)</formula>
    </cfRule>
  </conditionalFormatting>
  <conditionalFormatting sqref="M52">
    <cfRule type="expression" dxfId="235" priority="246">
      <formula>IF(OR(F52="PELAKSANA",F52="JPT",F52="ADMINISTRATOR",F52="PENGAWAS"),TRUE,FALSE)</formula>
    </cfRule>
  </conditionalFormatting>
  <conditionalFormatting sqref="L52:M52">
    <cfRule type="expression" dxfId="234" priority="245">
      <formula>IF(OR(F52="PELAKSANA",F52="FUNGSIONAL"),TRUE,FALSE)</formula>
    </cfRule>
  </conditionalFormatting>
  <conditionalFormatting sqref="M53">
    <cfRule type="expression" dxfId="233" priority="244">
      <formula>IF(OR(F53="PELAKSANA",F53="JPT",F53="ADMINISTRATOR",F53="PENGAWAS"),TRUE,FALSE)</formula>
    </cfRule>
  </conditionalFormatting>
  <conditionalFormatting sqref="L53:M53">
    <cfRule type="expression" dxfId="232" priority="243">
      <formula>IF(OR(F53="PELAKSANA",F53="FUNGSIONAL"),TRUE,FALSE)</formula>
    </cfRule>
  </conditionalFormatting>
  <conditionalFormatting sqref="L66:M68">
    <cfRule type="expression" dxfId="231" priority="193">
      <formula>IF(OR(F66="PELAKSANA",F66="FUNGSIONAL"),TRUE,FALSE)</formula>
    </cfRule>
  </conditionalFormatting>
  <conditionalFormatting sqref="M41">
    <cfRule type="expression" dxfId="230" priority="242">
      <formula>IF(OR(F41="PELAKSANA",F41="JPT",F41="ADMINISTRATOR",F41="PENGAWAS"),TRUE,FALSE)</formula>
    </cfRule>
  </conditionalFormatting>
  <conditionalFormatting sqref="L41:M41">
    <cfRule type="expression" dxfId="229" priority="241">
      <formula>IF(OR(F41="PELAKSANA",F41="FUNGSIONAL"),TRUE,FALSE)</formula>
    </cfRule>
  </conditionalFormatting>
  <conditionalFormatting sqref="M43">
    <cfRule type="expression" dxfId="228" priority="240">
      <formula>IF(OR(F43="PELAKSANA",F43="JPT",F43="ADMINISTRATOR",F43="PENGAWAS"),TRUE,FALSE)</formula>
    </cfRule>
  </conditionalFormatting>
  <conditionalFormatting sqref="L43:M43">
    <cfRule type="expression" dxfId="227" priority="239">
      <formula>IF(OR(F43="PELAKSANA",F43="FUNGSIONAL"),TRUE,FALSE)</formula>
    </cfRule>
  </conditionalFormatting>
  <conditionalFormatting sqref="M44">
    <cfRule type="expression" dxfId="226" priority="238">
      <formula>IF(OR(F44="PELAKSANA",F44="JPT",F44="ADMINISTRATOR",F44="PENGAWAS"),TRUE,FALSE)</formula>
    </cfRule>
  </conditionalFormatting>
  <conditionalFormatting sqref="L44:M44">
    <cfRule type="expression" dxfId="225" priority="237">
      <formula>IF(OR(F44="PELAKSANA",F44="FUNGSIONAL"),TRUE,FALSE)</formula>
    </cfRule>
  </conditionalFormatting>
  <conditionalFormatting sqref="M45">
    <cfRule type="expression" dxfId="224" priority="236">
      <formula>IF(OR(F45="PELAKSANA",F45="JPT",F45="ADMINISTRATOR",F45="PENGAWAS"),TRUE,FALSE)</formula>
    </cfRule>
  </conditionalFormatting>
  <conditionalFormatting sqref="L45:M45">
    <cfRule type="expression" dxfId="223" priority="235">
      <formula>IF(OR(F45="PELAKSANA",F45="FUNGSIONAL"),TRUE,FALSE)</formula>
    </cfRule>
  </conditionalFormatting>
  <conditionalFormatting sqref="M46">
    <cfRule type="expression" dxfId="222" priority="234">
      <formula>IF(OR(F46="PELAKSANA",F46="JPT",F46="ADMINISTRATOR",F46="PENGAWAS"),TRUE,FALSE)</formula>
    </cfRule>
  </conditionalFormatting>
  <conditionalFormatting sqref="L46:M46">
    <cfRule type="expression" dxfId="221" priority="233">
      <formula>IF(OR(F46="PELAKSANA",F46="FUNGSIONAL"),TRUE,FALSE)</formula>
    </cfRule>
  </conditionalFormatting>
  <conditionalFormatting sqref="M47">
    <cfRule type="expression" dxfId="220" priority="232">
      <formula>IF(OR(F47="PELAKSANA",F47="JPT",F47="ADMINISTRATOR",F47="PENGAWAS"),TRUE,FALSE)</formula>
    </cfRule>
  </conditionalFormatting>
  <conditionalFormatting sqref="L47:M47">
    <cfRule type="expression" dxfId="219" priority="231">
      <formula>IF(OR(F47="PELAKSANA",F47="FUNGSIONAL"),TRUE,FALSE)</formula>
    </cfRule>
  </conditionalFormatting>
  <conditionalFormatting sqref="M48">
    <cfRule type="expression" dxfId="218" priority="230">
      <formula>IF(OR(F48="PELAKSANA",F48="JPT",F48="ADMINISTRATOR",F48="PENGAWAS"),TRUE,FALSE)</formula>
    </cfRule>
  </conditionalFormatting>
  <conditionalFormatting sqref="L48:M48">
    <cfRule type="expression" dxfId="217" priority="229">
      <formula>IF(OR(F48="PELAKSANA",F48="FUNGSIONAL"),TRUE,FALSE)</formula>
    </cfRule>
  </conditionalFormatting>
  <conditionalFormatting sqref="M49">
    <cfRule type="expression" dxfId="216" priority="228">
      <formula>IF(OR(F49="PELAKSANA",F49="JPT",F49="ADMINISTRATOR",F49="PENGAWAS"),TRUE,FALSE)</formula>
    </cfRule>
  </conditionalFormatting>
  <conditionalFormatting sqref="L49:M49">
    <cfRule type="expression" dxfId="215" priority="227">
      <formula>IF(OR(F49="PELAKSANA",F49="FUNGSIONAL"),TRUE,FALSE)</formula>
    </cfRule>
  </conditionalFormatting>
  <conditionalFormatting sqref="M50">
    <cfRule type="expression" dxfId="214" priority="226">
      <formula>IF(OR(F50="PELAKSANA",F50="JPT",F50="ADMINISTRATOR",F50="PENGAWAS"),TRUE,FALSE)</formula>
    </cfRule>
  </conditionalFormatting>
  <conditionalFormatting sqref="L50:M50">
    <cfRule type="expression" dxfId="213" priority="225">
      <formula>IF(OR(F50="PELAKSANA",F50="FUNGSIONAL"),TRUE,FALSE)</formula>
    </cfRule>
  </conditionalFormatting>
  <conditionalFormatting sqref="M51">
    <cfRule type="expression" dxfId="212" priority="224">
      <formula>IF(OR(F51="PELAKSANA",F51="JPT",F51="ADMINISTRATOR",F51="PENGAWAS"),TRUE,FALSE)</formula>
    </cfRule>
  </conditionalFormatting>
  <conditionalFormatting sqref="L51:M51">
    <cfRule type="expression" dxfId="211" priority="223">
      <formula>IF(OR(F51="PELAKSANA",F51="FUNGSIONAL"),TRUE,FALSE)</formula>
    </cfRule>
  </conditionalFormatting>
  <conditionalFormatting sqref="M52">
    <cfRule type="expression" dxfId="210" priority="222">
      <formula>IF(OR(F52="PELAKSANA",F52="JPT",F52="ADMINISTRATOR",F52="PENGAWAS"),TRUE,FALSE)</formula>
    </cfRule>
  </conditionalFormatting>
  <conditionalFormatting sqref="L52:M52">
    <cfRule type="expression" dxfId="209" priority="221">
      <formula>IF(OR(F52="PELAKSANA",F52="FUNGSIONAL"),TRUE,FALSE)</formula>
    </cfRule>
  </conditionalFormatting>
  <conditionalFormatting sqref="M53">
    <cfRule type="expression" dxfId="208" priority="220">
      <formula>IF(OR(F53="PELAKSANA",F53="JPT",F53="ADMINISTRATOR",F53="PENGAWAS"),TRUE,FALSE)</formula>
    </cfRule>
  </conditionalFormatting>
  <conditionalFormatting sqref="L53:M53">
    <cfRule type="expression" dxfId="207" priority="219">
      <formula>IF(OR(F53="PELAKSANA",F53="FUNGSIONAL"),TRUE,FALSE)</formula>
    </cfRule>
  </conditionalFormatting>
  <conditionalFormatting sqref="M54">
    <cfRule type="expression" dxfId="206" priority="218">
      <formula>IF(OR(F54="PELAKSANA",F54="JPT",F54="ADMINISTRATOR",F54="PENGAWAS"),TRUE,FALSE)</formula>
    </cfRule>
  </conditionalFormatting>
  <conditionalFormatting sqref="L54:M54">
    <cfRule type="expression" dxfId="205" priority="217">
      <formula>IF(OR(F54="PELAKSANA",F54="FUNGSIONAL"),TRUE,FALSE)</formula>
    </cfRule>
  </conditionalFormatting>
  <conditionalFormatting sqref="M55">
    <cfRule type="expression" dxfId="204" priority="216">
      <formula>IF(OR(F55="PELAKSANA",F55="JPT",F55="ADMINISTRATOR",F55="PENGAWAS"),TRUE,FALSE)</formula>
    </cfRule>
  </conditionalFormatting>
  <conditionalFormatting sqref="L55:M55">
    <cfRule type="expression" dxfId="203" priority="215">
      <formula>IF(OR(F55="PELAKSANA",F55="FUNGSIONAL"),TRUE,FALSE)</formula>
    </cfRule>
  </conditionalFormatting>
  <conditionalFormatting sqref="M56">
    <cfRule type="expression" dxfId="202" priority="214">
      <formula>IF(OR(F56="PELAKSANA",F56="JPT",F56="ADMINISTRATOR",F56="PENGAWAS"),TRUE,FALSE)</formula>
    </cfRule>
  </conditionalFormatting>
  <conditionalFormatting sqref="L56:M56">
    <cfRule type="expression" dxfId="201" priority="213">
      <formula>IF(OR(F56="PELAKSANA",F56="FUNGSIONAL"),TRUE,FALSE)</formula>
    </cfRule>
  </conditionalFormatting>
  <conditionalFormatting sqref="M57">
    <cfRule type="expression" dxfId="200" priority="212">
      <formula>IF(OR(F57="PELAKSANA",F57="JPT",F57="ADMINISTRATOR",F57="PENGAWAS"),TRUE,FALSE)</formula>
    </cfRule>
  </conditionalFormatting>
  <conditionalFormatting sqref="L57:M57">
    <cfRule type="expression" dxfId="199" priority="211">
      <formula>IF(OR(F57="PELAKSANA",F57="FUNGSIONAL"),TRUE,FALSE)</formula>
    </cfRule>
  </conditionalFormatting>
  <conditionalFormatting sqref="M58">
    <cfRule type="expression" dxfId="198" priority="210">
      <formula>IF(OR(F58="PELAKSANA",F58="JPT",F58="ADMINISTRATOR",F58="PENGAWAS"),TRUE,FALSE)</formula>
    </cfRule>
  </conditionalFormatting>
  <conditionalFormatting sqref="L58:M58">
    <cfRule type="expression" dxfId="197" priority="209">
      <formula>IF(OR(F58="PELAKSANA",F58="FUNGSIONAL"),TRUE,FALSE)</formula>
    </cfRule>
  </conditionalFormatting>
  <conditionalFormatting sqref="M59">
    <cfRule type="expression" dxfId="196" priority="208">
      <formula>IF(OR(F59="PELAKSANA",F59="JPT",F59="ADMINISTRATOR",F59="PENGAWAS"),TRUE,FALSE)</formula>
    </cfRule>
  </conditionalFormatting>
  <conditionalFormatting sqref="L59:M59">
    <cfRule type="expression" dxfId="195" priority="207">
      <formula>IF(OR(F59="PELAKSANA",F59="FUNGSIONAL"),TRUE,FALSE)</formula>
    </cfRule>
  </conditionalFormatting>
  <conditionalFormatting sqref="M60">
    <cfRule type="expression" dxfId="194" priority="206">
      <formula>IF(OR(F60="PELAKSANA",F60="JPT",F60="ADMINISTRATOR",F60="PENGAWAS"),TRUE,FALSE)</formula>
    </cfRule>
  </conditionalFormatting>
  <conditionalFormatting sqref="L60:M60">
    <cfRule type="expression" dxfId="193" priority="205">
      <formula>IF(OR(F60="PELAKSANA",F60="FUNGSIONAL"),TRUE,FALSE)</formula>
    </cfRule>
  </conditionalFormatting>
  <conditionalFormatting sqref="M61">
    <cfRule type="expression" dxfId="192" priority="204">
      <formula>IF(OR(F61="PELAKSANA",F61="JPT",F61="ADMINISTRATOR",F61="PENGAWAS"),TRUE,FALSE)</formula>
    </cfRule>
  </conditionalFormatting>
  <conditionalFormatting sqref="L61:M61">
    <cfRule type="expression" dxfId="191" priority="203">
      <formula>IF(OR(F61="PELAKSANA",F61="FUNGSIONAL"),TRUE,FALSE)</formula>
    </cfRule>
  </conditionalFormatting>
  <conditionalFormatting sqref="M62">
    <cfRule type="expression" dxfId="190" priority="202">
      <formula>IF(OR(F62="PELAKSANA",F62="JPT",F62="ADMINISTRATOR",F62="PENGAWAS"),TRUE,FALSE)</formula>
    </cfRule>
  </conditionalFormatting>
  <conditionalFormatting sqref="L62:M62">
    <cfRule type="expression" dxfId="189" priority="201">
      <formula>IF(OR(F62="PELAKSANA",F62="FUNGSIONAL"),TRUE,FALSE)</formula>
    </cfRule>
  </conditionalFormatting>
  <conditionalFormatting sqref="M63">
    <cfRule type="expression" dxfId="188" priority="200">
      <formula>IF(OR(F63="PELAKSANA",F63="JPT",F63="ADMINISTRATOR",F63="PENGAWAS"),TRUE,FALSE)</formula>
    </cfRule>
  </conditionalFormatting>
  <conditionalFormatting sqref="L63:M63">
    <cfRule type="expression" dxfId="187" priority="199">
      <formula>IF(OR(F63="PELAKSANA",F63="FUNGSIONAL"),TRUE,FALSE)</formula>
    </cfRule>
  </conditionalFormatting>
  <conditionalFormatting sqref="M64">
    <cfRule type="expression" dxfId="186" priority="198">
      <formula>IF(OR(F64="PELAKSANA",F64="JPT",F64="ADMINISTRATOR",F64="PENGAWAS"),TRUE,FALSE)</formula>
    </cfRule>
  </conditionalFormatting>
  <conditionalFormatting sqref="L64:M64">
    <cfRule type="expression" dxfId="185" priority="197">
      <formula>IF(OR(F64="PELAKSANA",F64="FUNGSIONAL"),TRUE,FALSE)</formula>
    </cfRule>
  </conditionalFormatting>
  <conditionalFormatting sqref="M65">
    <cfRule type="expression" dxfId="184" priority="196">
      <formula>IF(OR(F65="PELAKSANA",F65="JPT",F65="ADMINISTRATOR",F65="PENGAWAS"),TRUE,FALSE)</formula>
    </cfRule>
  </conditionalFormatting>
  <conditionalFormatting sqref="L65:M65">
    <cfRule type="expression" dxfId="183" priority="195">
      <formula>IF(OR(F65="PELAKSANA",F65="FUNGSIONAL"),TRUE,FALSE)</formula>
    </cfRule>
  </conditionalFormatting>
  <conditionalFormatting sqref="M66:M68">
    <cfRule type="expression" dxfId="182" priority="194">
      <formula>IF(OR(F66="PELAKSANA",F66="JPT",F66="ADMINISTRATOR",F66="PENGAWAS"),TRUE,FALSE)</formula>
    </cfRule>
  </conditionalFormatting>
  <conditionalFormatting sqref="K42">
    <cfRule type="cellIs" dxfId="181" priority="190" operator="equal">
      <formula>0</formula>
    </cfRule>
  </conditionalFormatting>
  <conditionalFormatting sqref="M42">
    <cfRule type="expression" dxfId="180" priority="191">
      <formula>IF(OR(#REF!="PELAKSANA",#REF!="JPT",#REF!="ADMINISTRATOR",#REF!="PENGAWAS"),TRUE,FALSE)</formula>
    </cfRule>
  </conditionalFormatting>
  <conditionalFormatting sqref="L42:M42">
    <cfRule type="expression" dxfId="179" priority="192">
      <formula>IF(OR(#REF!="PELAKSANA",#REF!="FUNGSIONAL"),TRUE,FALSE)</formula>
    </cfRule>
  </conditionalFormatting>
  <conditionalFormatting sqref="M42">
    <cfRule type="expression" dxfId="178" priority="189">
      <formula>IF(OR(F42="PELAKSANA",F42="JPT",F42="ADMINISTRATOR",F42="PENGAWAS"),TRUE,FALSE)</formula>
    </cfRule>
  </conditionalFormatting>
  <conditionalFormatting sqref="L42:M42">
    <cfRule type="expression" dxfId="177" priority="188">
      <formula>IF(OR(F42="PELAKSANA",F42="FUNGSIONAL"),TRUE,FALSE)</formula>
    </cfRule>
  </conditionalFormatting>
  <conditionalFormatting sqref="M42">
    <cfRule type="expression" dxfId="176" priority="187">
      <formula>IF(OR(F42="PELAKSANA",F42="JPT",F42="ADMINISTRATOR",F42="PENGAWAS"),TRUE,FALSE)</formula>
    </cfRule>
  </conditionalFormatting>
  <conditionalFormatting sqref="L42:M42">
    <cfRule type="expression" dxfId="175" priority="186">
      <formula>IF(OR(F42="PELAKSANA",F42="FUNGSIONAL"),TRUE,FALSE)</formula>
    </cfRule>
  </conditionalFormatting>
  <conditionalFormatting sqref="M140">
    <cfRule type="expression" dxfId="174" priority="4">
      <formula>IF(OR(#REF!="PELAKSANA",#REF!="JPT",#REF!="ADMINISTRATOR",#REF!="PENGAWAS"),TRUE,FALSE)</formula>
    </cfRule>
  </conditionalFormatting>
  <conditionalFormatting sqref="L140:M140">
    <cfRule type="expression" dxfId="173" priority="5">
      <formula>IF(OR(#REF!="PELAKSANA",#REF!="FUNGSIONAL"),TRUE,FALSE)</formula>
    </cfRule>
  </conditionalFormatting>
  <conditionalFormatting sqref="L140:M140">
    <cfRule type="expression" dxfId="172" priority="1">
      <formula>IF(OR(F140="PELAKSANA",F140="FUNGSIONAL"),TRUE,FALSE)</formula>
    </cfRule>
  </conditionalFormatting>
  <conditionalFormatting sqref="M140">
    <cfRule type="expression" dxfId="171" priority="2">
      <formula>IF(OR(F140="PELAKSANA",F140="JPT",F140="ADMINISTRATOR",F140="PENGAWAS"),TRUE,FALSE)</formula>
    </cfRule>
  </conditionalFormatting>
  <conditionalFormatting sqref="K79:K113">
    <cfRule type="cellIs" dxfId="170" priority="178" operator="equal">
      <formula>0</formula>
    </cfRule>
  </conditionalFormatting>
  <conditionalFormatting sqref="M79:M104 M106:M111">
    <cfRule type="expression" dxfId="169" priority="179">
      <formula>IF(OR(#REF!="PELAKSANA",#REF!="JPT",#REF!="ADMINISTRATOR",#REF!="PENGAWAS"),TRUE,FALSE)</formula>
    </cfRule>
  </conditionalFormatting>
  <conditionalFormatting sqref="L79:M104 L106:M111">
    <cfRule type="expression" dxfId="168" priority="180">
      <formula>IF(OR(#REF!="PELAKSANA",#REF!="FUNGSIONAL"),TRUE,FALSE)</formula>
    </cfRule>
  </conditionalFormatting>
  <conditionalFormatting sqref="M77">
    <cfRule type="expression" dxfId="167" priority="175">
      <formula>IF(OR(F77="PELAKSANA",F77="JPT",F77="ADMINISTRATOR",F77="PENGAWAS"),TRUE,FALSE)</formula>
    </cfRule>
  </conditionalFormatting>
  <conditionalFormatting sqref="L77:M77">
    <cfRule type="expression" dxfId="166" priority="174">
      <formula>IF(OR(F77="PELAKSANA",F77="FUNGSIONAL"),TRUE,FALSE)</formula>
    </cfRule>
  </conditionalFormatting>
  <conditionalFormatting sqref="M79">
    <cfRule type="expression" dxfId="165" priority="173">
      <formula>IF(OR(F79="PELAKSANA",F79="JPT",F79="ADMINISTRATOR",F79="PENGAWAS"),TRUE,FALSE)</formula>
    </cfRule>
  </conditionalFormatting>
  <conditionalFormatting sqref="L79:M79">
    <cfRule type="expression" dxfId="164" priority="172">
      <formula>IF(OR(F79="PELAKSANA",F79="FUNGSIONAL"),TRUE,FALSE)</formula>
    </cfRule>
  </conditionalFormatting>
  <conditionalFormatting sqref="M80">
    <cfRule type="expression" dxfId="163" priority="171">
      <formula>IF(OR(F80="PELAKSANA",F80="JPT",F80="ADMINISTRATOR",F80="PENGAWAS"),TRUE,FALSE)</formula>
    </cfRule>
  </conditionalFormatting>
  <conditionalFormatting sqref="L80:M80">
    <cfRule type="expression" dxfId="162" priority="170">
      <formula>IF(OR(F80="PELAKSANA",F80="FUNGSIONAL"),TRUE,FALSE)</formula>
    </cfRule>
  </conditionalFormatting>
  <conditionalFormatting sqref="M81">
    <cfRule type="expression" dxfId="161" priority="169">
      <formula>IF(OR(F81="PELAKSANA",F81="JPT",F81="ADMINISTRATOR",F81="PENGAWAS"),TRUE,FALSE)</formula>
    </cfRule>
  </conditionalFormatting>
  <conditionalFormatting sqref="L81:M81">
    <cfRule type="expression" dxfId="160" priority="168">
      <formula>IF(OR(F81="PELAKSANA",F81="FUNGSIONAL"),TRUE,FALSE)</formula>
    </cfRule>
  </conditionalFormatting>
  <conditionalFormatting sqref="M82">
    <cfRule type="expression" dxfId="159" priority="167">
      <formula>IF(OR(F82="PELAKSANA",F82="JPT",F82="ADMINISTRATOR",F82="PENGAWAS"),TRUE,FALSE)</formula>
    </cfRule>
  </conditionalFormatting>
  <conditionalFormatting sqref="L82:M82">
    <cfRule type="expression" dxfId="158" priority="166">
      <formula>IF(OR(F82="PELAKSANA",F82="FUNGSIONAL"),TRUE,FALSE)</formula>
    </cfRule>
  </conditionalFormatting>
  <conditionalFormatting sqref="M83">
    <cfRule type="expression" dxfId="157" priority="165">
      <formula>IF(OR(F83="PELAKSANA",F83="JPT",F83="ADMINISTRATOR",F83="PENGAWAS"),TRUE,FALSE)</formula>
    </cfRule>
  </conditionalFormatting>
  <conditionalFormatting sqref="L83:M83">
    <cfRule type="expression" dxfId="156" priority="164">
      <formula>IF(OR(F83="PELAKSANA",F83="FUNGSIONAL"),TRUE,FALSE)</formula>
    </cfRule>
  </conditionalFormatting>
  <conditionalFormatting sqref="M84">
    <cfRule type="expression" dxfId="155" priority="163">
      <formula>IF(OR(F84="PELAKSANA",F84="JPT",F84="ADMINISTRATOR",F84="PENGAWAS"),TRUE,FALSE)</formula>
    </cfRule>
  </conditionalFormatting>
  <conditionalFormatting sqref="L84:M84">
    <cfRule type="expression" dxfId="154" priority="162">
      <formula>IF(OR(F84="PELAKSANA",F84="FUNGSIONAL"),TRUE,FALSE)</formula>
    </cfRule>
  </conditionalFormatting>
  <conditionalFormatting sqref="M85">
    <cfRule type="expression" dxfId="153" priority="161">
      <formula>IF(OR(F85="PELAKSANA",F85="JPT",F85="ADMINISTRATOR",F85="PENGAWAS"),TRUE,FALSE)</formula>
    </cfRule>
  </conditionalFormatting>
  <conditionalFormatting sqref="L85:M85">
    <cfRule type="expression" dxfId="152" priority="160">
      <formula>IF(OR(F85="PELAKSANA",F85="FUNGSIONAL"),TRUE,FALSE)</formula>
    </cfRule>
  </conditionalFormatting>
  <conditionalFormatting sqref="M86">
    <cfRule type="expression" dxfId="151" priority="159">
      <formula>IF(OR(F86="PELAKSANA",F86="JPT",F86="ADMINISTRATOR",F86="PENGAWAS"),TRUE,FALSE)</formula>
    </cfRule>
  </conditionalFormatting>
  <conditionalFormatting sqref="L86:M86">
    <cfRule type="expression" dxfId="150" priority="158">
      <formula>IF(OR(F86="PELAKSANA",F86="FUNGSIONAL"),TRUE,FALSE)</formula>
    </cfRule>
  </conditionalFormatting>
  <conditionalFormatting sqref="M87">
    <cfRule type="expression" dxfId="149" priority="157">
      <formula>IF(OR(F87="PELAKSANA",F87="JPT",F87="ADMINISTRATOR",F87="PENGAWAS"),TRUE,FALSE)</formula>
    </cfRule>
  </conditionalFormatting>
  <conditionalFormatting sqref="L87:M87">
    <cfRule type="expression" dxfId="148" priority="156">
      <formula>IF(OR(F87="PELAKSANA",F87="FUNGSIONAL"),TRUE,FALSE)</formula>
    </cfRule>
  </conditionalFormatting>
  <conditionalFormatting sqref="M88">
    <cfRule type="expression" dxfId="147" priority="155">
      <formula>IF(OR(F88="PELAKSANA",F88="JPT",F88="ADMINISTRATOR",F88="PENGAWAS"),TRUE,FALSE)</formula>
    </cfRule>
  </conditionalFormatting>
  <conditionalFormatting sqref="L88:M88">
    <cfRule type="expression" dxfId="146" priority="154">
      <formula>IF(OR(F88="PELAKSANA",F88="FUNGSIONAL"),TRUE,FALSE)</formula>
    </cfRule>
  </conditionalFormatting>
  <conditionalFormatting sqref="M89">
    <cfRule type="expression" dxfId="145" priority="153">
      <formula>IF(OR(F89="PELAKSANA",F89="JPT",F89="ADMINISTRATOR",F89="PENGAWAS"),TRUE,FALSE)</formula>
    </cfRule>
  </conditionalFormatting>
  <conditionalFormatting sqref="L89:M89">
    <cfRule type="expression" dxfId="144" priority="152">
      <formula>IF(OR(F89="PELAKSANA",F89="FUNGSIONAL"),TRUE,FALSE)</formula>
    </cfRule>
  </conditionalFormatting>
  <conditionalFormatting sqref="L102:M104">
    <cfRule type="expression" dxfId="143" priority="102">
      <formula>IF(OR(F102="PELAKSANA",F102="FUNGSIONAL"),TRUE,FALSE)</formula>
    </cfRule>
  </conditionalFormatting>
  <conditionalFormatting sqref="M77">
    <cfRule type="expression" dxfId="142" priority="151">
      <formula>IF(OR(F77="PELAKSANA",F77="JPT",F77="ADMINISTRATOR",F77="PENGAWAS"),TRUE,FALSE)</formula>
    </cfRule>
  </conditionalFormatting>
  <conditionalFormatting sqref="L77:M77">
    <cfRule type="expression" dxfId="141" priority="150">
      <formula>IF(OR(F77="PELAKSANA",F77="FUNGSIONAL"),TRUE,FALSE)</formula>
    </cfRule>
  </conditionalFormatting>
  <conditionalFormatting sqref="M79">
    <cfRule type="expression" dxfId="140" priority="149">
      <formula>IF(OR(F79="PELAKSANA",F79="JPT",F79="ADMINISTRATOR",F79="PENGAWAS"),TRUE,FALSE)</formula>
    </cfRule>
  </conditionalFormatting>
  <conditionalFormatting sqref="L79:M79">
    <cfRule type="expression" dxfId="139" priority="148">
      <formula>IF(OR(F79="PELAKSANA",F79="FUNGSIONAL"),TRUE,FALSE)</formula>
    </cfRule>
  </conditionalFormatting>
  <conditionalFormatting sqref="M80">
    <cfRule type="expression" dxfId="138" priority="147">
      <formula>IF(OR(F80="PELAKSANA",F80="JPT",F80="ADMINISTRATOR",F80="PENGAWAS"),TRUE,FALSE)</formula>
    </cfRule>
  </conditionalFormatting>
  <conditionalFormatting sqref="L80:M80">
    <cfRule type="expression" dxfId="137" priority="146">
      <formula>IF(OR(F80="PELAKSANA",F80="FUNGSIONAL"),TRUE,FALSE)</formula>
    </cfRule>
  </conditionalFormatting>
  <conditionalFormatting sqref="M81">
    <cfRule type="expression" dxfId="136" priority="145">
      <formula>IF(OR(F81="PELAKSANA",F81="JPT",F81="ADMINISTRATOR",F81="PENGAWAS"),TRUE,FALSE)</formula>
    </cfRule>
  </conditionalFormatting>
  <conditionalFormatting sqref="L81:M81">
    <cfRule type="expression" dxfId="135" priority="144">
      <formula>IF(OR(F81="PELAKSANA",F81="FUNGSIONAL"),TRUE,FALSE)</formula>
    </cfRule>
  </conditionalFormatting>
  <conditionalFormatting sqref="M82">
    <cfRule type="expression" dxfId="134" priority="143">
      <formula>IF(OR(F82="PELAKSANA",F82="JPT",F82="ADMINISTRATOR",F82="PENGAWAS"),TRUE,FALSE)</formula>
    </cfRule>
  </conditionalFormatting>
  <conditionalFormatting sqref="L82:M82">
    <cfRule type="expression" dxfId="133" priority="142">
      <formula>IF(OR(F82="PELAKSANA",F82="FUNGSIONAL"),TRUE,FALSE)</formula>
    </cfRule>
  </conditionalFormatting>
  <conditionalFormatting sqref="M83">
    <cfRule type="expression" dxfId="132" priority="141">
      <formula>IF(OR(F83="PELAKSANA",F83="JPT",F83="ADMINISTRATOR",F83="PENGAWAS"),TRUE,FALSE)</formula>
    </cfRule>
  </conditionalFormatting>
  <conditionalFormatting sqref="L83:M83">
    <cfRule type="expression" dxfId="131" priority="140">
      <formula>IF(OR(F83="PELAKSANA",F83="FUNGSIONAL"),TRUE,FALSE)</formula>
    </cfRule>
  </conditionalFormatting>
  <conditionalFormatting sqref="M84">
    <cfRule type="expression" dxfId="130" priority="139">
      <formula>IF(OR(F84="PELAKSANA",F84="JPT",F84="ADMINISTRATOR",F84="PENGAWAS"),TRUE,FALSE)</formula>
    </cfRule>
  </conditionalFormatting>
  <conditionalFormatting sqref="L84:M84">
    <cfRule type="expression" dxfId="129" priority="138">
      <formula>IF(OR(F84="PELAKSANA",F84="FUNGSIONAL"),TRUE,FALSE)</formula>
    </cfRule>
  </conditionalFormatting>
  <conditionalFormatting sqref="M85">
    <cfRule type="expression" dxfId="128" priority="137">
      <formula>IF(OR(F85="PELAKSANA",F85="JPT",F85="ADMINISTRATOR",F85="PENGAWAS"),TRUE,FALSE)</formula>
    </cfRule>
  </conditionalFormatting>
  <conditionalFormatting sqref="L85:M85">
    <cfRule type="expression" dxfId="127" priority="136">
      <formula>IF(OR(F85="PELAKSANA",F85="FUNGSIONAL"),TRUE,FALSE)</formula>
    </cfRule>
  </conditionalFormatting>
  <conditionalFormatting sqref="M86">
    <cfRule type="expression" dxfId="126" priority="135">
      <formula>IF(OR(F86="PELAKSANA",F86="JPT",F86="ADMINISTRATOR",F86="PENGAWAS"),TRUE,FALSE)</formula>
    </cfRule>
  </conditionalFormatting>
  <conditionalFormatting sqref="L86:M86">
    <cfRule type="expression" dxfId="125" priority="134">
      <formula>IF(OR(F86="PELAKSANA",F86="FUNGSIONAL"),TRUE,FALSE)</formula>
    </cfRule>
  </conditionalFormatting>
  <conditionalFormatting sqref="M87">
    <cfRule type="expression" dxfId="124" priority="133">
      <formula>IF(OR(F87="PELAKSANA",F87="JPT",F87="ADMINISTRATOR",F87="PENGAWAS"),TRUE,FALSE)</formula>
    </cfRule>
  </conditionalFormatting>
  <conditionalFormatting sqref="L87:M87">
    <cfRule type="expression" dxfId="123" priority="132">
      <formula>IF(OR(F87="PELAKSANA",F87="FUNGSIONAL"),TRUE,FALSE)</formula>
    </cfRule>
  </conditionalFormatting>
  <conditionalFormatting sqref="M88">
    <cfRule type="expression" dxfId="122" priority="131">
      <formula>IF(OR(F88="PELAKSANA",F88="JPT",F88="ADMINISTRATOR",F88="PENGAWAS"),TRUE,FALSE)</formula>
    </cfRule>
  </conditionalFormatting>
  <conditionalFormatting sqref="L88:M88">
    <cfRule type="expression" dxfId="121" priority="130">
      <formula>IF(OR(F88="PELAKSANA",F88="FUNGSIONAL"),TRUE,FALSE)</formula>
    </cfRule>
  </conditionalFormatting>
  <conditionalFormatting sqref="M89">
    <cfRule type="expression" dxfId="120" priority="129">
      <formula>IF(OR(F89="PELAKSANA",F89="JPT",F89="ADMINISTRATOR",F89="PENGAWAS"),TRUE,FALSE)</formula>
    </cfRule>
  </conditionalFormatting>
  <conditionalFormatting sqref="L89:M89">
    <cfRule type="expression" dxfId="119" priority="128">
      <formula>IF(OR(F89="PELAKSANA",F89="FUNGSIONAL"),TRUE,FALSE)</formula>
    </cfRule>
  </conditionalFormatting>
  <conditionalFormatting sqref="M90">
    <cfRule type="expression" dxfId="118" priority="127">
      <formula>IF(OR(F90="PELAKSANA",F90="JPT",F90="ADMINISTRATOR",F90="PENGAWAS"),TRUE,FALSE)</formula>
    </cfRule>
  </conditionalFormatting>
  <conditionalFormatting sqref="L90:M90">
    <cfRule type="expression" dxfId="117" priority="126">
      <formula>IF(OR(F90="PELAKSANA",F90="FUNGSIONAL"),TRUE,FALSE)</formula>
    </cfRule>
  </conditionalFormatting>
  <conditionalFormatting sqref="M91">
    <cfRule type="expression" dxfId="116" priority="125">
      <formula>IF(OR(F91="PELAKSANA",F91="JPT",F91="ADMINISTRATOR",F91="PENGAWAS"),TRUE,FALSE)</formula>
    </cfRule>
  </conditionalFormatting>
  <conditionalFormatting sqref="L91:M91">
    <cfRule type="expression" dxfId="115" priority="124">
      <formula>IF(OR(F91="PELAKSANA",F91="FUNGSIONAL"),TRUE,FALSE)</formula>
    </cfRule>
  </conditionalFormatting>
  <conditionalFormatting sqref="M92">
    <cfRule type="expression" dxfId="114" priority="123">
      <formula>IF(OR(F92="PELAKSANA",F92="JPT",F92="ADMINISTRATOR",F92="PENGAWAS"),TRUE,FALSE)</formula>
    </cfRule>
  </conditionalFormatting>
  <conditionalFormatting sqref="L92:M92">
    <cfRule type="expression" dxfId="113" priority="122">
      <formula>IF(OR(F92="PELAKSANA",F92="FUNGSIONAL"),TRUE,FALSE)</formula>
    </cfRule>
  </conditionalFormatting>
  <conditionalFormatting sqref="M93">
    <cfRule type="expression" dxfId="112" priority="121">
      <formula>IF(OR(F93="PELAKSANA",F93="JPT",F93="ADMINISTRATOR",F93="PENGAWAS"),TRUE,FALSE)</formula>
    </cfRule>
  </conditionalFormatting>
  <conditionalFormatting sqref="L93:M93">
    <cfRule type="expression" dxfId="111" priority="120">
      <formula>IF(OR(F93="PELAKSANA",F93="FUNGSIONAL"),TRUE,FALSE)</formula>
    </cfRule>
  </conditionalFormatting>
  <conditionalFormatting sqref="M94">
    <cfRule type="expression" dxfId="110" priority="119">
      <formula>IF(OR(F94="PELAKSANA",F94="JPT",F94="ADMINISTRATOR",F94="PENGAWAS"),TRUE,FALSE)</formula>
    </cfRule>
  </conditionalFormatting>
  <conditionalFormatting sqref="L94:M94">
    <cfRule type="expression" dxfId="109" priority="118">
      <formula>IF(OR(F94="PELAKSANA",F94="FUNGSIONAL"),TRUE,FALSE)</formula>
    </cfRule>
  </conditionalFormatting>
  <conditionalFormatting sqref="M95">
    <cfRule type="expression" dxfId="108" priority="117">
      <formula>IF(OR(F95="PELAKSANA",F95="JPT",F95="ADMINISTRATOR",F95="PENGAWAS"),TRUE,FALSE)</formula>
    </cfRule>
  </conditionalFormatting>
  <conditionalFormatting sqref="L95:M95">
    <cfRule type="expression" dxfId="107" priority="116">
      <formula>IF(OR(F95="PELAKSANA",F95="FUNGSIONAL"),TRUE,FALSE)</formula>
    </cfRule>
  </conditionalFormatting>
  <conditionalFormatting sqref="M96">
    <cfRule type="expression" dxfId="106" priority="115">
      <formula>IF(OR(F96="PELAKSANA",F96="JPT",F96="ADMINISTRATOR",F96="PENGAWAS"),TRUE,FALSE)</formula>
    </cfRule>
  </conditionalFormatting>
  <conditionalFormatting sqref="L96:M96">
    <cfRule type="expression" dxfId="105" priority="114">
      <formula>IF(OR(F96="PELAKSANA",F96="FUNGSIONAL"),TRUE,FALSE)</formula>
    </cfRule>
  </conditionalFormatting>
  <conditionalFormatting sqref="M97">
    <cfRule type="expression" dxfId="104" priority="113">
      <formula>IF(OR(F97="PELAKSANA",F97="JPT",F97="ADMINISTRATOR",F97="PENGAWAS"),TRUE,FALSE)</formula>
    </cfRule>
  </conditionalFormatting>
  <conditionalFormatting sqref="L97:M97">
    <cfRule type="expression" dxfId="103" priority="112">
      <formula>IF(OR(F97="PELAKSANA",F97="FUNGSIONAL"),TRUE,FALSE)</formula>
    </cfRule>
  </conditionalFormatting>
  <conditionalFormatting sqref="M98">
    <cfRule type="expression" dxfId="102" priority="111">
      <formula>IF(OR(F98="PELAKSANA",F98="JPT",F98="ADMINISTRATOR",F98="PENGAWAS"),TRUE,FALSE)</formula>
    </cfRule>
  </conditionalFormatting>
  <conditionalFormatting sqref="L98:M98">
    <cfRule type="expression" dxfId="101" priority="110">
      <formula>IF(OR(F98="PELAKSANA",F98="FUNGSIONAL"),TRUE,FALSE)</formula>
    </cfRule>
  </conditionalFormatting>
  <conditionalFormatting sqref="M99">
    <cfRule type="expression" dxfId="100" priority="109">
      <formula>IF(OR(F99="PELAKSANA",F99="JPT",F99="ADMINISTRATOR",F99="PENGAWAS"),TRUE,FALSE)</formula>
    </cfRule>
  </conditionalFormatting>
  <conditionalFormatting sqref="L99:M99">
    <cfRule type="expression" dxfId="99" priority="108">
      <formula>IF(OR(F99="PELAKSANA",F99="FUNGSIONAL"),TRUE,FALSE)</formula>
    </cfRule>
  </conditionalFormatting>
  <conditionalFormatting sqref="M100">
    <cfRule type="expression" dxfId="98" priority="107">
      <formula>IF(OR(F100="PELAKSANA",F100="JPT",F100="ADMINISTRATOR",F100="PENGAWAS"),TRUE,FALSE)</formula>
    </cfRule>
  </conditionalFormatting>
  <conditionalFormatting sqref="L100:M100">
    <cfRule type="expression" dxfId="97" priority="106">
      <formula>IF(OR(F100="PELAKSANA",F100="FUNGSIONAL"),TRUE,FALSE)</formula>
    </cfRule>
  </conditionalFormatting>
  <conditionalFormatting sqref="M101">
    <cfRule type="expression" dxfId="96" priority="105">
      <formula>IF(OR(F101="PELAKSANA",F101="JPT",F101="ADMINISTRATOR",F101="PENGAWAS"),TRUE,FALSE)</formula>
    </cfRule>
  </conditionalFormatting>
  <conditionalFormatting sqref="L101:M101">
    <cfRule type="expression" dxfId="95" priority="104">
      <formula>IF(OR(F101="PELAKSANA",F101="FUNGSIONAL"),TRUE,FALSE)</formula>
    </cfRule>
  </conditionalFormatting>
  <conditionalFormatting sqref="M102:M104">
    <cfRule type="expression" dxfId="94" priority="103">
      <formula>IF(OR(F102="PELAKSANA",F102="JPT",F102="ADMINISTRATOR",F102="PENGAWAS"),TRUE,FALSE)</formula>
    </cfRule>
  </conditionalFormatting>
  <conditionalFormatting sqref="K78">
    <cfRule type="cellIs" dxfId="93" priority="99" operator="equal">
      <formula>0</formula>
    </cfRule>
  </conditionalFormatting>
  <conditionalFormatting sqref="M78">
    <cfRule type="expression" dxfId="92" priority="100">
      <formula>IF(OR(#REF!="PELAKSANA",#REF!="JPT",#REF!="ADMINISTRATOR",#REF!="PENGAWAS"),TRUE,FALSE)</formula>
    </cfRule>
  </conditionalFormatting>
  <conditionalFormatting sqref="L78:M78">
    <cfRule type="expression" dxfId="91" priority="101">
      <formula>IF(OR(#REF!="PELAKSANA",#REF!="FUNGSIONAL"),TRUE,FALSE)</formula>
    </cfRule>
  </conditionalFormatting>
  <conditionalFormatting sqref="M78">
    <cfRule type="expression" dxfId="90" priority="98">
      <formula>IF(OR(F78="PELAKSANA",F78="JPT",F78="ADMINISTRATOR",F78="PENGAWAS"),TRUE,FALSE)</formula>
    </cfRule>
  </conditionalFormatting>
  <conditionalFormatting sqref="L78:M78">
    <cfRule type="expression" dxfId="89" priority="97">
      <formula>IF(OR(F78="PELAKSANA",F78="FUNGSIONAL"),TRUE,FALSE)</formula>
    </cfRule>
  </conditionalFormatting>
  <conditionalFormatting sqref="M78">
    <cfRule type="expression" dxfId="88" priority="96">
      <formula>IF(OR(F78="PELAKSANA",F78="JPT",F78="ADMINISTRATOR",F78="PENGAWAS"),TRUE,FALSE)</formula>
    </cfRule>
  </conditionalFormatting>
  <conditionalFormatting sqref="L78:M78">
    <cfRule type="expression" dxfId="87" priority="95">
      <formula>IF(OR(F78="PELAKSANA",F78="FUNGSIONAL"),TRUE,FALSE)</formula>
    </cfRule>
  </conditionalFormatting>
  <conditionalFormatting sqref="M105">
    <cfRule type="expression" dxfId="86" priority="93">
      <formula>IF(OR(#REF!="PELAKSANA",#REF!="JPT",#REF!="ADMINISTRATOR",#REF!="PENGAWAS"),TRUE,FALSE)</formula>
    </cfRule>
  </conditionalFormatting>
  <conditionalFormatting sqref="L105:M105">
    <cfRule type="expression" dxfId="85" priority="94">
      <formula>IF(OR(#REF!="PELAKSANA",#REF!="FUNGSIONAL"),TRUE,FALSE)</formula>
    </cfRule>
  </conditionalFormatting>
  <conditionalFormatting sqref="L105:M105">
    <cfRule type="expression" dxfId="84" priority="90">
      <formula>IF(OR(F105="PELAKSANA",F105="FUNGSIONAL"),TRUE,FALSE)</formula>
    </cfRule>
  </conditionalFormatting>
  <conditionalFormatting sqref="M105">
    <cfRule type="expression" dxfId="83" priority="91">
      <formula>IF(OR(F105="PELAKSANA",F105="JPT",F105="ADMINISTRATOR",F105="PENGAWAS"),TRUE,FALSE)</formula>
    </cfRule>
  </conditionalFormatting>
  <conditionalFormatting sqref="K114:K147">
    <cfRule type="cellIs" dxfId="82" priority="87" operator="equal">
      <formula>0</formula>
    </cfRule>
  </conditionalFormatting>
  <conditionalFormatting sqref="M112 M114:M139 M141:M147">
    <cfRule type="expression" dxfId="81" priority="88">
      <formula>IF(OR(#REF!="PELAKSANA",#REF!="JPT",#REF!="ADMINISTRATOR",#REF!="PENGAWAS"),TRUE,FALSE)</formula>
    </cfRule>
  </conditionalFormatting>
  <conditionalFormatting sqref="L112:M112 L114:M139 L141:M147">
    <cfRule type="expression" dxfId="80" priority="89">
      <formula>IF(OR(#REF!="PELAKSANA",#REF!="FUNGSIONAL"),TRUE,FALSE)</formula>
    </cfRule>
  </conditionalFormatting>
  <conditionalFormatting sqref="M112">
    <cfRule type="expression" dxfId="79" priority="86">
      <formula>IF(OR(F112="PELAKSANA",F112="JPT",F112="ADMINISTRATOR",F112="PENGAWAS"),TRUE,FALSE)</formula>
    </cfRule>
  </conditionalFormatting>
  <conditionalFormatting sqref="L112:M112">
    <cfRule type="expression" dxfId="78" priority="85">
      <formula>IF(OR(F112="PELAKSANA",F112="FUNGSIONAL"),TRUE,FALSE)</formula>
    </cfRule>
  </conditionalFormatting>
  <conditionalFormatting sqref="M114">
    <cfRule type="expression" dxfId="77" priority="84">
      <formula>IF(OR(F114="PELAKSANA",F114="JPT",F114="ADMINISTRATOR",F114="PENGAWAS"),TRUE,FALSE)</formula>
    </cfRule>
  </conditionalFormatting>
  <conditionalFormatting sqref="L114:M114">
    <cfRule type="expression" dxfId="76" priority="83">
      <formula>IF(OR(F114="PELAKSANA",F114="FUNGSIONAL"),TRUE,FALSE)</formula>
    </cfRule>
  </conditionalFormatting>
  <conditionalFormatting sqref="M115">
    <cfRule type="expression" dxfId="75" priority="82">
      <formula>IF(OR(F115="PELAKSANA",F115="JPT",F115="ADMINISTRATOR",F115="PENGAWAS"),TRUE,FALSE)</formula>
    </cfRule>
  </conditionalFormatting>
  <conditionalFormatting sqref="L115:M115">
    <cfRule type="expression" dxfId="74" priority="81">
      <formula>IF(OR(F115="PELAKSANA",F115="FUNGSIONAL"),TRUE,FALSE)</formula>
    </cfRule>
  </conditionalFormatting>
  <conditionalFormatting sqref="M116">
    <cfRule type="expression" dxfId="73" priority="80">
      <formula>IF(OR(F116="PELAKSANA",F116="JPT",F116="ADMINISTRATOR",F116="PENGAWAS"),TRUE,FALSE)</formula>
    </cfRule>
  </conditionalFormatting>
  <conditionalFormatting sqref="L116:M116">
    <cfRule type="expression" dxfId="72" priority="79">
      <formula>IF(OR(F116="PELAKSANA",F116="FUNGSIONAL"),TRUE,FALSE)</formula>
    </cfRule>
  </conditionalFormatting>
  <conditionalFormatting sqref="M117">
    <cfRule type="expression" dxfId="71" priority="78">
      <formula>IF(OR(F117="PELAKSANA",F117="JPT",F117="ADMINISTRATOR",F117="PENGAWAS"),TRUE,FALSE)</formula>
    </cfRule>
  </conditionalFormatting>
  <conditionalFormatting sqref="L117:M117">
    <cfRule type="expression" dxfId="70" priority="77">
      <formula>IF(OR(F117="PELAKSANA",F117="FUNGSIONAL"),TRUE,FALSE)</formula>
    </cfRule>
  </conditionalFormatting>
  <conditionalFormatting sqref="M118">
    <cfRule type="expression" dxfId="69" priority="76">
      <formula>IF(OR(F118="PELAKSANA",F118="JPT",F118="ADMINISTRATOR",F118="PENGAWAS"),TRUE,FALSE)</formula>
    </cfRule>
  </conditionalFormatting>
  <conditionalFormatting sqref="L118:M118">
    <cfRule type="expression" dxfId="68" priority="75">
      <formula>IF(OR(F118="PELAKSANA",F118="FUNGSIONAL"),TRUE,FALSE)</formula>
    </cfRule>
  </conditionalFormatting>
  <conditionalFormatting sqref="M119">
    <cfRule type="expression" dxfId="67" priority="74">
      <formula>IF(OR(F119="PELAKSANA",F119="JPT",F119="ADMINISTRATOR",F119="PENGAWAS"),TRUE,FALSE)</formula>
    </cfRule>
  </conditionalFormatting>
  <conditionalFormatting sqref="L119:M119">
    <cfRule type="expression" dxfId="66" priority="73">
      <formula>IF(OR(F119="PELAKSANA",F119="FUNGSIONAL"),TRUE,FALSE)</formula>
    </cfRule>
  </conditionalFormatting>
  <conditionalFormatting sqref="M120">
    <cfRule type="expression" dxfId="65" priority="72">
      <formula>IF(OR(F120="PELAKSANA",F120="JPT",F120="ADMINISTRATOR",F120="PENGAWAS"),TRUE,FALSE)</formula>
    </cfRule>
  </conditionalFormatting>
  <conditionalFormatting sqref="L120:M120">
    <cfRule type="expression" dxfId="64" priority="71">
      <formula>IF(OR(F120="PELAKSANA",F120="FUNGSIONAL"),TRUE,FALSE)</formula>
    </cfRule>
  </conditionalFormatting>
  <conditionalFormatting sqref="M121">
    <cfRule type="expression" dxfId="63" priority="70">
      <formula>IF(OR(F121="PELAKSANA",F121="JPT",F121="ADMINISTRATOR",F121="PENGAWAS"),TRUE,FALSE)</formula>
    </cfRule>
  </conditionalFormatting>
  <conditionalFormatting sqref="L121:M121">
    <cfRule type="expression" dxfId="62" priority="69">
      <formula>IF(OR(F121="PELAKSANA",F121="FUNGSIONAL"),TRUE,FALSE)</formula>
    </cfRule>
  </conditionalFormatting>
  <conditionalFormatting sqref="M122">
    <cfRule type="expression" dxfId="61" priority="68">
      <formula>IF(OR(F122="PELAKSANA",F122="JPT",F122="ADMINISTRATOR",F122="PENGAWAS"),TRUE,FALSE)</formula>
    </cfRule>
  </conditionalFormatting>
  <conditionalFormatting sqref="L122:M122">
    <cfRule type="expression" dxfId="60" priority="67">
      <formula>IF(OR(F122="PELAKSANA",F122="FUNGSIONAL"),TRUE,FALSE)</formula>
    </cfRule>
  </conditionalFormatting>
  <conditionalFormatting sqref="M123">
    <cfRule type="expression" dxfId="59" priority="66">
      <formula>IF(OR(F123="PELAKSANA",F123="JPT",F123="ADMINISTRATOR",F123="PENGAWAS"),TRUE,FALSE)</formula>
    </cfRule>
  </conditionalFormatting>
  <conditionalFormatting sqref="L123:M123">
    <cfRule type="expression" dxfId="58" priority="65">
      <formula>IF(OR(F123="PELAKSANA",F123="FUNGSIONAL"),TRUE,FALSE)</formula>
    </cfRule>
  </conditionalFormatting>
  <conditionalFormatting sqref="M124">
    <cfRule type="expression" dxfId="57" priority="64">
      <formula>IF(OR(F124="PELAKSANA",F124="JPT",F124="ADMINISTRATOR",F124="PENGAWAS"),TRUE,FALSE)</formula>
    </cfRule>
  </conditionalFormatting>
  <conditionalFormatting sqref="L124:M124">
    <cfRule type="expression" dxfId="56" priority="63">
      <formula>IF(OR(F124="PELAKSANA",F124="FUNGSIONAL"),TRUE,FALSE)</formula>
    </cfRule>
  </conditionalFormatting>
  <conditionalFormatting sqref="L137:M139">
    <cfRule type="expression" dxfId="55" priority="13">
      <formula>IF(OR(F137="PELAKSANA",F137="FUNGSIONAL"),TRUE,FALSE)</formula>
    </cfRule>
  </conditionalFormatting>
  <conditionalFormatting sqref="M112">
    <cfRule type="expression" dxfId="54" priority="62">
      <formula>IF(OR(F112="PELAKSANA",F112="JPT",F112="ADMINISTRATOR",F112="PENGAWAS"),TRUE,FALSE)</formula>
    </cfRule>
  </conditionalFormatting>
  <conditionalFormatting sqref="L112:M112">
    <cfRule type="expression" dxfId="53" priority="61">
      <formula>IF(OR(F112="PELAKSANA",F112="FUNGSIONAL"),TRUE,FALSE)</formula>
    </cfRule>
  </conditionalFormatting>
  <conditionalFormatting sqref="M114">
    <cfRule type="expression" dxfId="52" priority="60">
      <formula>IF(OR(F114="PELAKSANA",F114="JPT",F114="ADMINISTRATOR",F114="PENGAWAS"),TRUE,FALSE)</formula>
    </cfRule>
  </conditionalFormatting>
  <conditionalFormatting sqref="L114:M114">
    <cfRule type="expression" dxfId="51" priority="59">
      <formula>IF(OR(F114="PELAKSANA",F114="FUNGSIONAL"),TRUE,FALSE)</formula>
    </cfRule>
  </conditionalFormatting>
  <conditionalFormatting sqref="M115">
    <cfRule type="expression" dxfId="50" priority="58">
      <formula>IF(OR(F115="PELAKSANA",F115="JPT",F115="ADMINISTRATOR",F115="PENGAWAS"),TRUE,FALSE)</formula>
    </cfRule>
  </conditionalFormatting>
  <conditionalFormatting sqref="L115:M115">
    <cfRule type="expression" dxfId="49" priority="57">
      <formula>IF(OR(F115="PELAKSANA",F115="FUNGSIONAL"),TRUE,FALSE)</formula>
    </cfRule>
  </conditionalFormatting>
  <conditionalFormatting sqref="M116">
    <cfRule type="expression" dxfId="48" priority="56">
      <formula>IF(OR(F116="PELAKSANA",F116="JPT",F116="ADMINISTRATOR",F116="PENGAWAS"),TRUE,FALSE)</formula>
    </cfRule>
  </conditionalFormatting>
  <conditionalFormatting sqref="L116:M116">
    <cfRule type="expression" dxfId="47" priority="55">
      <formula>IF(OR(F116="PELAKSANA",F116="FUNGSIONAL"),TRUE,FALSE)</formula>
    </cfRule>
  </conditionalFormatting>
  <conditionalFormatting sqref="M117">
    <cfRule type="expression" dxfId="46" priority="54">
      <formula>IF(OR(F117="PELAKSANA",F117="JPT",F117="ADMINISTRATOR",F117="PENGAWAS"),TRUE,FALSE)</formula>
    </cfRule>
  </conditionalFormatting>
  <conditionalFormatting sqref="L117:M117">
    <cfRule type="expression" dxfId="45" priority="53">
      <formula>IF(OR(F117="PELAKSANA",F117="FUNGSIONAL"),TRUE,FALSE)</formula>
    </cfRule>
  </conditionalFormatting>
  <conditionalFormatting sqref="M118">
    <cfRule type="expression" dxfId="44" priority="52">
      <formula>IF(OR(F118="PELAKSANA",F118="JPT",F118="ADMINISTRATOR",F118="PENGAWAS"),TRUE,FALSE)</formula>
    </cfRule>
  </conditionalFormatting>
  <conditionalFormatting sqref="L118:M118">
    <cfRule type="expression" dxfId="43" priority="51">
      <formula>IF(OR(F118="PELAKSANA",F118="FUNGSIONAL"),TRUE,FALSE)</formula>
    </cfRule>
  </conditionalFormatting>
  <conditionalFormatting sqref="M119">
    <cfRule type="expression" dxfId="42" priority="50">
      <formula>IF(OR(F119="PELAKSANA",F119="JPT",F119="ADMINISTRATOR",F119="PENGAWAS"),TRUE,FALSE)</formula>
    </cfRule>
  </conditionalFormatting>
  <conditionalFormatting sqref="L119:M119">
    <cfRule type="expression" dxfId="41" priority="49">
      <formula>IF(OR(F119="PELAKSANA",F119="FUNGSIONAL"),TRUE,FALSE)</formula>
    </cfRule>
  </conditionalFormatting>
  <conditionalFormatting sqref="M120">
    <cfRule type="expression" dxfId="40" priority="48">
      <formula>IF(OR(F120="PELAKSANA",F120="JPT",F120="ADMINISTRATOR",F120="PENGAWAS"),TRUE,FALSE)</formula>
    </cfRule>
  </conditionalFormatting>
  <conditionalFormatting sqref="L120:M120">
    <cfRule type="expression" dxfId="39" priority="47">
      <formula>IF(OR(F120="PELAKSANA",F120="FUNGSIONAL"),TRUE,FALSE)</formula>
    </cfRule>
  </conditionalFormatting>
  <conditionalFormatting sqref="M121">
    <cfRule type="expression" dxfId="38" priority="46">
      <formula>IF(OR(F121="PELAKSANA",F121="JPT",F121="ADMINISTRATOR",F121="PENGAWAS"),TRUE,FALSE)</formula>
    </cfRule>
  </conditionalFormatting>
  <conditionalFormatting sqref="L121:M121">
    <cfRule type="expression" dxfId="37" priority="45">
      <formula>IF(OR(F121="PELAKSANA",F121="FUNGSIONAL"),TRUE,FALSE)</formula>
    </cfRule>
  </conditionalFormatting>
  <conditionalFormatting sqref="M122">
    <cfRule type="expression" dxfId="36" priority="44">
      <formula>IF(OR(F122="PELAKSANA",F122="JPT",F122="ADMINISTRATOR",F122="PENGAWAS"),TRUE,FALSE)</formula>
    </cfRule>
  </conditionalFormatting>
  <conditionalFormatting sqref="L122:M122">
    <cfRule type="expression" dxfId="35" priority="43">
      <formula>IF(OR(F122="PELAKSANA",F122="FUNGSIONAL"),TRUE,FALSE)</formula>
    </cfRule>
  </conditionalFormatting>
  <conditionalFormatting sqref="M123">
    <cfRule type="expression" dxfId="34" priority="42">
      <formula>IF(OR(F123="PELAKSANA",F123="JPT",F123="ADMINISTRATOR",F123="PENGAWAS"),TRUE,FALSE)</formula>
    </cfRule>
  </conditionalFormatting>
  <conditionalFormatting sqref="L123:M123">
    <cfRule type="expression" dxfId="33" priority="41">
      <formula>IF(OR(F123="PELAKSANA",F123="FUNGSIONAL"),TRUE,FALSE)</formula>
    </cfRule>
  </conditionalFormatting>
  <conditionalFormatting sqref="M124">
    <cfRule type="expression" dxfId="32" priority="40">
      <formula>IF(OR(F124="PELAKSANA",F124="JPT",F124="ADMINISTRATOR",F124="PENGAWAS"),TRUE,FALSE)</formula>
    </cfRule>
  </conditionalFormatting>
  <conditionalFormatting sqref="L124:M124">
    <cfRule type="expression" dxfId="31" priority="39">
      <formula>IF(OR(F124="PELAKSANA",F124="FUNGSIONAL"),TRUE,FALSE)</formula>
    </cfRule>
  </conditionalFormatting>
  <conditionalFormatting sqref="M125">
    <cfRule type="expression" dxfId="30" priority="38">
      <formula>IF(OR(F125="PELAKSANA",F125="JPT",F125="ADMINISTRATOR",F125="PENGAWAS"),TRUE,FALSE)</formula>
    </cfRule>
  </conditionalFormatting>
  <conditionalFormatting sqref="L125:M125">
    <cfRule type="expression" dxfId="29" priority="37">
      <formula>IF(OR(F125="PELAKSANA",F125="FUNGSIONAL"),TRUE,FALSE)</formula>
    </cfRule>
  </conditionalFormatting>
  <conditionalFormatting sqref="M126">
    <cfRule type="expression" dxfId="28" priority="36">
      <formula>IF(OR(F126="PELAKSANA",F126="JPT",F126="ADMINISTRATOR",F126="PENGAWAS"),TRUE,FALSE)</formula>
    </cfRule>
  </conditionalFormatting>
  <conditionalFormatting sqref="L126:M126">
    <cfRule type="expression" dxfId="27" priority="35">
      <formula>IF(OR(F126="PELAKSANA",F126="FUNGSIONAL"),TRUE,FALSE)</formula>
    </cfRule>
  </conditionalFormatting>
  <conditionalFormatting sqref="M127">
    <cfRule type="expression" dxfId="26" priority="34">
      <formula>IF(OR(F127="PELAKSANA",F127="JPT",F127="ADMINISTRATOR",F127="PENGAWAS"),TRUE,FALSE)</formula>
    </cfRule>
  </conditionalFormatting>
  <conditionalFormatting sqref="L127:M127">
    <cfRule type="expression" dxfId="25" priority="33">
      <formula>IF(OR(F127="PELAKSANA",F127="FUNGSIONAL"),TRUE,FALSE)</formula>
    </cfRule>
  </conditionalFormatting>
  <conditionalFormatting sqref="M128">
    <cfRule type="expression" dxfId="24" priority="32">
      <formula>IF(OR(F128="PELAKSANA",F128="JPT",F128="ADMINISTRATOR",F128="PENGAWAS"),TRUE,FALSE)</formula>
    </cfRule>
  </conditionalFormatting>
  <conditionalFormatting sqref="L128:M128">
    <cfRule type="expression" dxfId="23" priority="31">
      <formula>IF(OR(F128="PELAKSANA",F128="FUNGSIONAL"),TRUE,FALSE)</formula>
    </cfRule>
  </conditionalFormatting>
  <conditionalFormatting sqref="M129">
    <cfRule type="expression" dxfId="22" priority="30">
      <formula>IF(OR(F129="PELAKSANA",F129="JPT",F129="ADMINISTRATOR",F129="PENGAWAS"),TRUE,FALSE)</formula>
    </cfRule>
  </conditionalFormatting>
  <conditionalFormatting sqref="L129:M129">
    <cfRule type="expression" dxfId="21" priority="29">
      <formula>IF(OR(F129="PELAKSANA",F129="FUNGSIONAL"),TRUE,FALSE)</formula>
    </cfRule>
  </conditionalFormatting>
  <conditionalFormatting sqref="M130">
    <cfRule type="expression" dxfId="20" priority="28">
      <formula>IF(OR(F130="PELAKSANA",F130="JPT",F130="ADMINISTRATOR",F130="PENGAWAS"),TRUE,FALSE)</formula>
    </cfRule>
  </conditionalFormatting>
  <conditionalFormatting sqref="L130:M130">
    <cfRule type="expression" dxfId="19" priority="27">
      <formula>IF(OR(F130="PELAKSANA",F130="FUNGSIONAL"),TRUE,FALSE)</formula>
    </cfRule>
  </conditionalFormatting>
  <conditionalFormatting sqref="M131">
    <cfRule type="expression" dxfId="18" priority="26">
      <formula>IF(OR(F131="PELAKSANA",F131="JPT",F131="ADMINISTRATOR",F131="PENGAWAS"),TRUE,FALSE)</formula>
    </cfRule>
  </conditionalFormatting>
  <conditionalFormatting sqref="L131:M131">
    <cfRule type="expression" dxfId="17" priority="25">
      <formula>IF(OR(F131="PELAKSANA",F131="FUNGSIONAL"),TRUE,FALSE)</formula>
    </cfRule>
  </conditionalFormatting>
  <conditionalFormatting sqref="M132">
    <cfRule type="expression" dxfId="16" priority="24">
      <formula>IF(OR(F132="PELAKSANA",F132="JPT",F132="ADMINISTRATOR",F132="PENGAWAS"),TRUE,FALSE)</formula>
    </cfRule>
  </conditionalFormatting>
  <conditionalFormatting sqref="L132:M132">
    <cfRule type="expression" dxfId="15" priority="23">
      <formula>IF(OR(F132="PELAKSANA",F132="FUNGSIONAL"),TRUE,FALSE)</formula>
    </cfRule>
  </conditionalFormatting>
  <conditionalFormatting sqref="M133">
    <cfRule type="expression" dxfId="14" priority="22">
      <formula>IF(OR(F133="PELAKSANA",F133="JPT",F133="ADMINISTRATOR",F133="PENGAWAS"),TRUE,FALSE)</formula>
    </cfRule>
  </conditionalFormatting>
  <conditionalFormatting sqref="L133:M133">
    <cfRule type="expression" dxfId="13" priority="21">
      <formula>IF(OR(F133="PELAKSANA",F133="FUNGSIONAL"),TRUE,FALSE)</formula>
    </cfRule>
  </conditionalFormatting>
  <conditionalFormatting sqref="M134">
    <cfRule type="expression" dxfId="12" priority="20">
      <formula>IF(OR(F134="PELAKSANA",F134="JPT",F134="ADMINISTRATOR",F134="PENGAWAS"),TRUE,FALSE)</formula>
    </cfRule>
  </conditionalFormatting>
  <conditionalFormatting sqref="L134:M134">
    <cfRule type="expression" dxfId="11" priority="19">
      <formula>IF(OR(F134="PELAKSANA",F134="FUNGSIONAL"),TRUE,FALSE)</formula>
    </cfRule>
  </conditionalFormatting>
  <conditionalFormatting sqref="M135">
    <cfRule type="expression" dxfId="10" priority="18">
      <formula>IF(OR(F135="PELAKSANA",F135="JPT",F135="ADMINISTRATOR",F135="PENGAWAS"),TRUE,FALSE)</formula>
    </cfRule>
  </conditionalFormatting>
  <conditionalFormatting sqref="L135:M135">
    <cfRule type="expression" dxfId="9" priority="17">
      <formula>IF(OR(F135="PELAKSANA",F135="FUNGSIONAL"),TRUE,FALSE)</formula>
    </cfRule>
  </conditionalFormatting>
  <conditionalFormatting sqref="M136">
    <cfRule type="expression" dxfId="8" priority="16">
      <formula>IF(OR(F136="PELAKSANA",F136="JPT",F136="ADMINISTRATOR",F136="PENGAWAS"),TRUE,FALSE)</formula>
    </cfRule>
  </conditionalFormatting>
  <conditionalFormatting sqref="L136:M136">
    <cfRule type="expression" dxfId="7" priority="15">
      <formula>IF(OR(F136="PELAKSANA",F136="FUNGSIONAL"),TRUE,FALSE)</formula>
    </cfRule>
  </conditionalFormatting>
  <conditionalFormatting sqref="M137:M139">
    <cfRule type="expression" dxfId="6" priority="14">
      <formula>IF(OR(F137="PELAKSANA",F137="JPT",F137="ADMINISTRATOR",F137="PENGAWAS"),TRUE,FALSE)</formula>
    </cfRule>
  </conditionalFormatting>
  <conditionalFormatting sqref="M113">
    <cfRule type="expression" dxfId="5" priority="11">
      <formula>IF(OR(#REF!="PELAKSANA",#REF!="JPT",#REF!="ADMINISTRATOR",#REF!="PENGAWAS"),TRUE,FALSE)</formula>
    </cfRule>
  </conditionalFormatting>
  <conditionalFormatting sqref="L113:M113">
    <cfRule type="expression" dxfId="4" priority="12">
      <formula>IF(OR(#REF!="PELAKSANA",#REF!="FUNGSIONAL"),TRUE,FALSE)</formula>
    </cfRule>
  </conditionalFormatting>
  <conditionalFormatting sqref="M113">
    <cfRule type="expression" dxfId="3" priority="9">
      <formula>IF(OR(F113="PELAKSANA",F113="JPT",F113="ADMINISTRATOR",F113="PENGAWAS"),TRUE,FALSE)</formula>
    </cfRule>
  </conditionalFormatting>
  <conditionalFormatting sqref="L113:M113">
    <cfRule type="expression" dxfId="2" priority="8">
      <formula>IF(OR(F113="PELAKSANA",F113="FUNGSIONAL"),TRUE,FALSE)</formula>
    </cfRule>
  </conditionalFormatting>
  <conditionalFormatting sqref="M113">
    <cfRule type="expression" dxfId="1" priority="7">
      <formula>IF(OR(F113="PELAKSANA",F113="JPT",F113="ADMINISTRATOR",F113="PENGAWAS"),TRUE,FALSE)</formula>
    </cfRule>
  </conditionalFormatting>
  <conditionalFormatting sqref="L113:M113">
    <cfRule type="expression" dxfId="0" priority="6">
      <formula>IF(OR(F113="PELAKSANA",F113="FUNGSIONAL"),TRUE,FALSE)</formula>
    </cfRule>
  </conditionalFormatting>
  <dataValidations xWindow="1060" yWindow="399" count="9">
    <dataValidation type="list" allowBlank="1" showInputMessage="1" showErrorMessage="1" sqref="F149" xr:uid="{00000000-0002-0000-0000-000000000000}">
      <formula1>"1. dadasdZZ"</formula1>
    </dataValidation>
    <dataValidation type="list" allowBlank="1" showInputMessage="1" showErrorMessage="1" sqref="D5:D147" xr:uid="{00000000-0002-0000-0000-000001000000}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promptTitle="PERHATIAN" prompt="PILIH SALAH SATU" sqref="F5:F147" xr:uid="{00000000-0002-0000-0000-000002000000}">
      <formula1>"JPT,ADMINISTRATOR,PENGAWAS,PELAKSANA,FUNGSIONAL"</formula1>
    </dataValidation>
    <dataValidation type="list" allowBlank="1" showInputMessage="1" showErrorMessage="1" promptTitle="PERINGATAN" prompt="PILIH SALAH SATU" sqref="Q5:Q147" xr:uid="{00000000-0002-0000-0000-000003000000}">
      <formula1>"91-100,76-90,61-75,51-60,&lt;50"</formula1>
    </dataValidation>
    <dataValidation type="list" allowBlank="1" showInputMessage="1" showErrorMessage="1" promptTitle="PERHATIAN" prompt="PILIH SALAH SATU" sqref="S5:S147" xr:uid="{00000000-0002-0000-0000-000004000000}">
      <formula1>"TIDAK PERNAH,RINGAN,SEDANG,BERAT"</formula1>
    </dataValidation>
    <dataValidation allowBlank="1" showInputMessage="1" showErrorMessage="1" promptTitle="PERHATIAN" prompt="JENIS JABATAN HARUS SUDAH DIISI" sqref="L5:M147" xr:uid="{00000000-0002-0000-0000-000005000000}"/>
    <dataValidation type="list" allowBlank="1" showInputMessage="1" showErrorMessage="1" sqref="E5:E147" xr:uid="{00000000-0002-0000-0000-000006000000}">
      <formula1>"L,P"</formula1>
    </dataValidation>
    <dataValidation type="list" allowBlank="1" showInputMessage="1" showErrorMessage="1" promptTitle="PERHATIAN" prompt="PILIH SALAH SATU" sqref="J5:J147" xr:uid="{00000000-0002-0000-0000-000007000000}">
      <formula1>"S3,S2,S1/D4,D3,SMA/D1/D2,SMP/SD"</formula1>
    </dataValidation>
    <dataValidation type="list" allowBlank="1" showInputMessage="1" showErrorMessage="1" sqref="G5:G147" xr:uid="{00000000-0002-0000-0000-000008000000}">
      <formula1>"JPT Utama,JPT Madya,JPT Pratama,Administrator,Pengawas,Ahli Utama,Ahli Madya,Ahli Muda,Ahli Pertama,Penyelia,Mahir,Trampil,Pemula,Pelaksana"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topLeftCell="A10" workbookViewId="0">
      <selection activeCell="C57" sqref="C57:H62"/>
    </sheetView>
  </sheetViews>
  <sheetFormatPr defaultColWidth="0" defaultRowHeight="15" zeroHeight="1" x14ac:dyDescent="0.25"/>
  <cols>
    <col min="1" max="1" width="35.5703125" style="1" bestFit="1" customWidth="1"/>
    <col min="2" max="2" width="15.5703125" style="1" bestFit="1" customWidth="1"/>
    <col min="3" max="3" width="17.7109375" style="1" bestFit="1" customWidth="1"/>
    <col min="4" max="4" width="12.5703125" style="1" bestFit="1" customWidth="1"/>
    <col min="5" max="5" width="13.140625" style="1" bestFit="1" customWidth="1"/>
    <col min="6" max="6" width="12.140625" style="1" bestFit="1" customWidth="1"/>
    <col min="7" max="9" width="9.140625" style="1" customWidth="1"/>
    <col min="10" max="16384" width="9.140625" style="1" hidden="1"/>
  </cols>
  <sheetData>
    <row r="1" spans="1:7" ht="15.75" x14ac:dyDescent="0.25">
      <c r="A1" s="59" t="s">
        <v>27</v>
      </c>
      <c r="B1" s="59"/>
      <c r="C1" s="59"/>
      <c r="D1" s="59"/>
      <c r="E1" s="59"/>
      <c r="F1" s="59"/>
      <c r="G1" s="59"/>
    </row>
    <row r="2" spans="1:7" ht="15.75" x14ac:dyDescent="0.25">
      <c r="A2" s="59" t="s">
        <v>71</v>
      </c>
      <c r="B2" s="59"/>
      <c r="C2" s="59"/>
      <c r="D2" s="59"/>
      <c r="E2" s="59"/>
      <c r="F2" s="59"/>
      <c r="G2" s="59"/>
    </row>
    <row r="3" spans="1:7" x14ac:dyDescent="0.25"/>
    <row r="4" spans="1:7" x14ac:dyDescent="0.25">
      <c r="A4" s="48" t="s">
        <v>28</v>
      </c>
      <c r="B4" s="49"/>
      <c r="E4" s="51"/>
      <c r="F4" s="20"/>
    </row>
    <row r="5" spans="1:7" x14ac:dyDescent="0.25">
      <c r="A5" s="46" t="s">
        <v>29</v>
      </c>
      <c r="B5" s="47">
        <f>IFERROR(COUNTIF('Data Master'!$E$5:$E$31,"L"),0)</f>
        <v>1</v>
      </c>
      <c r="C5" s="31"/>
      <c r="D5" s="31"/>
      <c r="E5" s="51"/>
      <c r="F5" s="20"/>
    </row>
    <row r="6" spans="1:7" x14ac:dyDescent="0.25">
      <c r="A6" s="3" t="s">
        <v>30</v>
      </c>
      <c r="B6" s="32">
        <f>IFERROR(AVERAGEIF('Data Master'!E$5:E$31,"L",'Data Master'!K$5:K$31),0)</f>
        <v>10</v>
      </c>
      <c r="C6" s="31"/>
      <c r="D6" s="31"/>
      <c r="E6" s="51"/>
      <c r="F6" s="20"/>
    </row>
    <row r="7" spans="1:7" x14ac:dyDescent="0.25">
      <c r="A7" s="3" t="s">
        <v>31</v>
      </c>
      <c r="B7" s="32">
        <f>IFERROR(AVERAGEIF('Data Master'!E$5:E$31,"L",'Data Master'!P$5:P$31),0)</f>
        <v>40</v>
      </c>
      <c r="C7" s="31"/>
      <c r="D7" s="31"/>
      <c r="E7" s="51"/>
      <c r="F7" s="20"/>
    </row>
    <row r="8" spans="1:7" x14ac:dyDescent="0.25">
      <c r="A8" s="3" t="s">
        <v>32</v>
      </c>
      <c r="B8" s="32">
        <f>IFERROR(AVERAGEIF('Data Master'!E$5:E$31,"L",'Data Master'!R$5:R$31),0)</f>
        <v>25</v>
      </c>
      <c r="C8" s="31"/>
      <c r="D8" s="31"/>
      <c r="E8" s="51"/>
      <c r="F8" s="20"/>
    </row>
    <row r="9" spans="1:7" x14ac:dyDescent="0.25">
      <c r="A9" s="3" t="s">
        <v>33</v>
      </c>
      <c r="B9" s="32">
        <f>IFERROR(AVERAGEIF('Data Master'!E$5:E$31,"L",'Data Master'!T$5:T$31),0)</f>
        <v>5</v>
      </c>
      <c r="C9" s="31"/>
      <c r="D9" s="31"/>
      <c r="E9" s="51"/>
      <c r="F9" s="20"/>
    </row>
    <row r="10" spans="1:7" x14ac:dyDescent="0.25">
      <c r="B10" s="31"/>
      <c r="C10" s="31"/>
      <c r="D10" s="31"/>
      <c r="E10" s="51"/>
      <c r="F10" s="20"/>
    </row>
    <row r="11" spans="1:7" x14ac:dyDescent="0.25">
      <c r="A11" s="29" t="s">
        <v>34</v>
      </c>
      <c r="B11" s="31"/>
      <c r="C11" s="31"/>
      <c r="D11" s="31"/>
      <c r="E11" s="51"/>
      <c r="F11" s="20"/>
    </row>
    <row r="12" spans="1:7" x14ac:dyDescent="0.25">
      <c r="A12" s="3" t="s">
        <v>35</v>
      </c>
      <c r="B12" s="45">
        <f>IFERROR(COUNTIF('Data Master'!$E$5:$E$31,"P"),0)</f>
        <v>0</v>
      </c>
      <c r="C12" s="31"/>
      <c r="D12" s="31"/>
      <c r="E12" s="51"/>
      <c r="F12" s="20"/>
    </row>
    <row r="13" spans="1:7" x14ac:dyDescent="0.25">
      <c r="A13" s="3" t="s">
        <v>30</v>
      </c>
      <c r="B13" s="32">
        <f>IFERROR(AVERAGEIF('Data Master'!E$5:E$31,"P",'Data Master'!K$5:K$31),0)</f>
        <v>0</v>
      </c>
      <c r="C13" s="31"/>
      <c r="D13" s="31"/>
      <c r="E13" s="51"/>
      <c r="F13" s="20"/>
    </row>
    <row r="14" spans="1:7" x14ac:dyDescent="0.25">
      <c r="A14" s="3" t="s">
        <v>31</v>
      </c>
      <c r="B14" s="32">
        <f>IFERROR(AVERAGEIF('Data Master'!E$5:E$31,"P",'Data Master'!P$5:P$31),0)</f>
        <v>0</v>
      </c>
      <c r="C14" s="31"/>
      <c r="D14" s="31"/>
      <c r="E14" s="51"/>
      <c r="F14" s="20"/>
    </row>
    <row r="15" spans="1:7" x14ac:dyDescent="0.25">
      <c r="A15" s="3" t="s">
        <v>32</v>
      </c>
      <c r="B15" s="32">
        <f>IFERROR(AVERAGEIF('Data Master'!E$5:E$31,"P",'Data Master'!R$5:R$31),0)</f>
        <v>0</v>
      </c>
      <c r="C15" s="31"/>
      <c r="D15" s="31"/>
      <c r="E15" s="51"/>
      <c r="F15" s="20"/>
    </row>
    <row r="16" spans="1:7" x14ac:dyDescent="0.25">
      <c r="A16" s="3" t="s">
        <v>33</v>
      </c>
      <c r="B16" s="32">
        <f>IFERROR(AVERAGEIF('Data Master'!E$5:E$31,"P",'Data Master'!T$5:T$31),0)</f>
        <v>0</v>
      </c>
      <c r="C16" s="31"/>
      <c r="D16" s="31"/>
      <c r="E16" s="51"/>
      <c r="F16" s="20"/>
    </row>
    <row r="17" spans="1:6" x14ac:dyDescent="0.25">
      <c r="B17" s="31"/>
      <c r="C17" s="31"/>
      <c r="D17" s="31"/>
      <c r="E17" s="50"/>
      <c r="F17" s="20"/>
    </row>
    <row r="18" spans="1:6" x14ac:dyDescent="0.25">
      <c r="A18" s="29" t="s">
        <v>36</v>
      </c>
      <c r="B18" s="31"/>
      <c r="C18" s="31"/>
      <c r="D18" s="31"/>
      <c r="E18" s="31"/>
      <c r="F18" s="31"/>
    </row>
    <row r="19" spans="1:6" x14ac:dyDescent="0.25">
      <c r="A19" s="34"/>
      <c r="B19" s="35" t="s">
        <v>37</v>
      </c>
      <c r="C19" s="35" t="s">
        <v>38</v>
      </c>
      <c r="D19" s="35" t="s">
        <v>39</v>
      </c>
      <c r="E19" s="31"/>
      <c r="F19" s="31"/>
    </row>
    <row r="20" spans="1:6" x14ac:dyDescent="0.25">
      <c r="A20" s="36" t="s">
        <v>40</v>
      </c>
      <c r="B20" s="37">
        <f>IFERROR(COUNTIF('Data Master'!F$5:F$31,"JPT")+COUNTIF('Data Master'!F$5:F$31,"Administrator")+COUNTIF('Data Master'!F$5:F$31,"Pengawas"),0)</f>
        <v>0</v>
      </c>
      <c r="C20" s="37">
        <f>IFERROR(COUNTIF('Data Master'!F$5:F$31,"Fungsional"),0)</f>
        <v>1</v>
      </c>
      <c r="D20" s="37">
        <f>IFERROR(COUNTIF('Data Master'!F$5:F$31,"Pelaksana"),0)</f>
        <v>0</v>
      </c>
      <c r="E20" s="33"/>
      <c r="F20" s="31"/>
    </row>
    <row r="21" spans="1:6" x14ac:dyDescent="0.25">
      <c r="A21" s="36" t="s">
        <v>30</v>
      </c>
      <c r="B21" s="32">
        <f>IFERROR(AVERAGEIF('Data Master'!#REF!,"STRUKTURAL",'Data Master'!$K$5:$K$31),0)</f>
        <v>0</v>
      </c>
      <c r="C21" s="32">
        <f>IFERROR(AVERAGEIF('Data Master'!#REF!,"FUNGSIONAL",'Data Master'!$K$5:$K$31),0)</f>
        <v>0</v>
      </c>
      <c r="D21" s="32">
        <f>IFERROR(AVERAGEIF('Data Master'!#REF!,"PELAKSANA",'Data Master'!$K$5:$K$31),0)</f>
        <v>0</v>
      </c>
      <c r="E21" s="31"/>
      <c r="F21" s="31"/>
    </row>
    <row r="22" spans="1:6" x14ac:dyDescent="0.25">
      <c r="A22" s="36" t="s">
        <v>31</v>
      </c>
      <c r="B22" s="32">
        <f>IFERROR(AVERAGEIF('Data Master'!#REF!,"STRUKTURAL",'Data Master'!$P$5:$P$31),0)</f>
        <v>0</v>
      </c>
      <c r="C22" s="32">
        <f>IFERROR(AVERAGEIF('Data Master'!#REF!,"FUNGSIONAL",'Data Master'!$P$5:$P$31),0)</f>
        <v>0</v>
      </c>
      <c r="D22" s="32">
        <f>IFERROR(AVERAGEIF('Data Master'!#REF!,"PELAKSANA",'Data Master'!$P$5:$P$31),0)</f>
        <v>0</v>
      </c>
      <c r="E22" s="31"/>
      <c r="F22" s="31"/>
    </row>
    <row r="23" spans="1:6" x14ac:dyDescent="0.25">
      <c r="A23" s="36" t="s">
        <v>32</v>
      </c>
      <c r="B23" s="32">
        <f>IFERROR(AVERAGEIF('Data Master'!#REF!,"STRUKTURAL",'Data Master'!$R$5:$R$31),0)</f>
        <v>0</v>
      </c>
      <c r="C23" s="32">
        <f>IFERROR(AVERAGEIF('Data Master'!#REF!,"FUNGSIONAL",'Data Master'!$R$5:$R$31),0)</f>
        <v>0</v>
      </c>
      <c r="D23" s="32">
        <f>IFERROR(AVERAGEIF('Data Master'!#REF!,"PELAKSANA",'Data Master'!$R$5:$R$31),0)</f>
        <v>0</v>
      </c>
      <c r="E23" s="31"/>
      <c r="F23" s="31"/>
    </row>
    <row r="24" spans="1:6" x14ac:dyDescent="0.25">
      <c r="A24" s="36" t="s">
        <v>33</v>
      </c>
      <c r="B24" s="32">
        <f>IFERROR(AVERAGEIF('Data Master'!#REF!,"STRUKTURAL",'Data Master'!$T$5:$T$31),0)</f>
        <v>0</v>
      </c>
      <c r="C24" s="32">
        <f>IFERROR(AVERAGEIF('Data Master'!#REF!,"FUNGSIONAL",'Data Master'!$T$5:$T$31),0)</f>
        <v>0</v>
      </c>
      <c r="D24" s="32">
        <f>IFERROR(AVERAGEIF('Data Master'!#REF!,"PELAKSANA",'Data Master'!$T$5:$T$31),0)</f>
        <v>0</v>
      </c>
      <c r="E24" s="31"/>
      <c r="F24" s="31"/>
    </row>
    <row r="25" spans="1:6" x14ac:dyDescent="0.25">
      <c r="B25" s="31"/>
      <c r="C25" s="31"/>
      <c r="D25" s="31"/>
      <c r="E25" s="31"/>
      <c r="F25" s="31"/>
    </row>
    <row r="26" spans="1:6" x14ac:dyDescent="0.25">
      <c r="A26" s="29" t="s">
        <v>41</v>
      </c>
      <c r="B26" s="31"/>
      <c r="C26" s="31"/>
      <c r="D26" s="31"/>
      <c r="E26" s="31"/>
      <c r="F26" s="31"/>
    </row>
    <row r="27" spans="1:6" x14ac:dyDescent="0.25">
      <c r="A27" s="34"/>
      <c r="B27" s="35" t="s">
        <v>40</v>
      </c>
      <c r="C27" s="35" t="s">
        <v>13</v>
      </c>
      <c r="D27" s="35" t="s">
        <v>42</v>
      </c>
      <c r="E27" s="35" t="s">
        <v>18</v>
      </c>
      <c r="F27" s="35" t="s">
        <v>3</v>
      </c>
    </row>
    <row r="28" spans="1:6" x14ac:dyDescent="0.25">
      <c r="A28" s="3" t="s">
        <v>43</v>
      </c>
      <c r="B28" s="39">
        <f>IFERROR(COUNTIF('Data Master'!$G$5:$G$31,"JPT Utama"),0)</f>
        <v>0</v>
      </c>
      <c r="C28" s="38">
        <f>IFERROR(AVERAGEIF('Data Master'!$G$5:$G$31,"JPT Utama",'Data Master'!$K$5:$K$31),0)</f>
        <v>0</v>
      </c>
      <c r="D28" s="38">
        <f>IFERROR(AVERAGEIF('Data Master'!$G$5:$G$31,"JPT Utama",'Data Master'!$P$5:$P$31),0)</f>
        <v>0</v>
      </c>
      <c r="E28" s="38">
        <f>IFERROR(AVERAGEIF('Data Master'!$G$5:$G$31,"JPT Utama",'Data Master'!$R$5:$R$31),0)</f>
        <v>0</v>
      </c>
      <c r="F28" s="38">
        <f>IFERROR(AVERAGEIF('Data Master'!$G$5:$G$31,"JPT Utama",'Data Master'!$T$5:$T$31),0)</f>
        <v>0</v>
      </c>
    </row>
    <row r="29" spans="1:6" x14ac:dyDescent="0.25">
      <c r="A29" s="3" t="s">
        <v>44</v>
      </c>
      <c r="B29" s="39">
        <f>IFERROR(COUNTIF('Data Master'!$G$5:$G$31,"JPT Madya"),0)</f>
        <v>0</v>
      </c>
      <c r="C29" s="38">
        <f>IFERROR(AVERAGEIF('Data Master'!$G$5:$G$31,"JPT Madya",'Data Master'!$K$5:$K$31),0)</f>
        <v>0</v>
      </c>
      <c r="D29" s="38">
        <f>IFERROR(AVERAGEIF('Data Master'!$G$5:$G$31,"JPT Madya",'Data Master'!$P$5:$P$31),0)</f>
        <v>0</v>
      </c>
      <c r="E29" s="38">
        <f>IFERROR(AVERAGEIF('Data Master'!$G$5:$G$31,"JPT Madya",'Data Master'!$R$5:$R$31),0)</f>
        <v>0</v>
      </c>
      <c r="F29" s="38">
        <f>IFERROR(AVERAGEIF('Data Master'!$G$5:$G$31,"JPT Madya",'Data Master'!$T$5:$T$31),0)</f>
        <v>0</v>
      </c>
    </row>
    <row r="30" spans="1:6" x14ac:dyDescent="0.25">
      <c r="A30" s="3" t="s">
        <v>45</v>
      </c>
      <c r="B30" s="39">
        <f>IFERROR(COUNTIF('Data Master'!$G$5:$G$31,"JPT Pratama"),0)</f>
        <v>0</v>
      </c>
      <c r="C30" s="38">
        <f>IFERROR(AVERAGEIF('Data Master'!$G$5:$G$31,"JPT Pratama",'Data Master'!$K$5:$K$31),0)</f>
        <v>0</v>
      </c>
      <c r="D30" s="38">
        <f>IFERROR(AVERAGEIF('Data Master'!$G$5:$G$31,"JPT Pratama",'Data Master'!$P$5:$P$31),0)</f>
        <v>0</v>
      </c>
      <c r="E30" s="38">
        <f>IFERROR(AVERAGEIF('Data Master'!$G$5:$G$31,"JPT Pratama",'Data Master'!$R$5:$R$31),0)</f>
        <v>0</v>
      </c>
      <c r="F30" s="38">
        <f>IFERROR(AVERAGEIF('Data Master'!$G$5:$G$31,"JPT Pratama",'Data Master'!$T$5:$T$31),0)</f>
        <v>0</v>
      </c>
    </row>
    <row r="31" spans="1:6" x14ac:dyDescent="0.25">
      <c r="A31" s="3" t="s">
        <v>46</v>
      </c>
      <c r="B31" s="39">
        <f>IFERROR(COUNTIF('Data Master'!$G$5:$G$31,"Administrator"),0)</f>
        <v>0</v>
      </c>
      <c r="C31" s="38">
        <f>IFERROR(AVERAGEIF('Data Master'!$G$5:$G$31,"Administrator",'Data Master'!$K$5:$K$31),0)</f>
        <v>0</v>
      </c>
      <c r="D31" s="38">
        <f>IFERROR(AVERAGEIF('Data Master'!$G$5:$G$31,"Administrator",'Data Master'!$P$5:$P$31),0)</f>
        <v>0</v>
      </c>
      <c r="E31" s="38">
        <f>IFERROR(AVERAGEIF('Data Master'!$G$5:$G$31,"Administrator",'Data Master'!$R$5:$R$31),0)</f>
        <v>0</v>
      </c>
      <c r="F31" s="38">
        <f>IFERROR(AVERAGEIF('Data Master'!$G$5:$G$31,"Administrator",'Data Master'!$T$5:$T$31),0)</f>
        <v>0</v>
      </c>
    </row>
    <row r="32" spans="1:6" x14ac:dyDescent="0.25">
      <c r="A32" s="3" t="s">
        <v>47</v>
      </c>
      <c r="B32" s="39">
        <f>IFERROR(COUNTIF('Data Master'!$G$5:$G$31,"Pengawas"),0)</f>
        <v>0</v>
      </c>
      <c r="C32" s="38">
        <f>IFERROR(AVERAGEIF('Data Master'!$G$5:$G$31,"Pengawas",'Data Master'!$K$5:$K$31),0)</f>
        <v>0</v>
      </c>
      <c r="D32" s="38">
        <f>IFERROR(AVERAGEIF('Data Master'!$G$5:$G$31,"Pengawas",'Data Master'!$P$5:$P$31),0)</f>
        <v>0</v>
      </c>
      <c r="E32" s="38">
        <f>IFERROR(AVERAGEIF('Data Master'!$G$5:$G$31,"Pengawas",'Data Master'!$R$5:$R$31),0)</f>
        <v>0</v>
      </c>
      <c r="F32" s="38">
        <f>IFERROR(AVERAGEIF('Data Master'!$G$5:$G$31,"Pengawas",'Data Master'!$T$5:$T$31),0)</f>
        <v>0</v>
      </c>
    </row>
    <row r="33" spans="1:8" x14ac:dyDescent="0.25">
      <c r="A33" s="3" t="s">
        <v>48</v>
      </c>
      <c r="B33" s="39">
        <f>IFERROR(COUNTIF('Data Master'!$G$5:$G$31,"Ahli Utama"),0)</f>
        <v>0</v>
      </c>
      <c r="C33" s="38">
        <f>IFERROR(AVERAGEIF('Data Master'!$G$5:$G$31,"Ahli Utama",'Data Master'!$K$5:$K$31),0)</f>
        <v>0</v>
      </c>
      <c r="D33" s="38">
        <f>IFERROR(AVERAGEIF('Data Master'!$G$5:$G$31,"Ahli Utama",'Data Master'!$P$5:$P$31),0)</f>
        <v>0</v>
      </c>
      <c r="E33" s="38">
        <f>IFERROR(AVERAGEIF('Data Master'!$G$5:$G$31,"Ahli Utama",'Data Master'!$R$5:$R$31),0)</f>
        <v>0</v>
      </c>
      <c r="F33" s="38">
        <f>IFERROR(AVERAGEIF('Data Master'!$G$5:$G$31,"Ahli Utama",'Data Master'!$T$5:$T$31),0)</f>
        <v>0</v>
      </c>
    </row>
    <row r="34" spans="1:8" x14ac:dyDescent="0.25">
      <c r="A34" s="3" t="s">
        <v>49</v>
      </c>
      <c r="B34" s="39">
        <f>IFERROR(COUNTIF('Data Master'!$G$5:$G$31,"Ahli Madya"),0)</f>
        <v>0</v>
      </c>
      <c r="C34" s="38">
        <f>IFERROR(AVERAGEIF('Data Master'!$G$5:$G$31,"Ahli Madya",'Data Master'!$K$5:$K$31),0)</f>
        <v>0</v>
      </c>
      <c r="D34" s="38">
        <f>IFERROR(AVERAGEIF('Data Master'!$G$5:$G$31,"Ahli Madya",'Data Master'!$P$5:$P$31),0)</f>
        <v>0</v>
      </c>
      <c r="E34" s="38">
        <f>IFERROR(AVERAGEIF('Data Master'!$G$5:$G$31,"Ahli Madya",'Data Master'!$R$5:$R$31),0)</f>
        <v>0</v>
      </c>
      <c r="F34" s="38">
        <f>IFERROR(AVERAGEIF('Data Master'!$G$5:$G$31,"Ahli Madya",'Data Master'!$T$5:$T$31),0)</f>
        <v>0</v>
      </c>
    </row>
    <row r="35" spans="1:8" x14ac:dyDescent="0.25">
      <c r="A35" s="3" t="s">
        <v>50</v>
      </c>
      <c r="B35" s="39">
        <f>IFERROR(COUNTIF('Data Master'!$G$5:$G$31,"Ahli Muda"),0)</f>
        <v>0</v>
      </c>
      <c r="C35" s="38">
        <f>IFERROR(AVERAGEIF('Data Master'!$G$5:$G$31,"Ahli Muda",'Data Master'!$K$5:$K$31),0)</f>
        <v>0</v>
      </c>
      <c r="D35" s="38">
        <f>IFERROR(AVERAGEIF('Data Master'!$G$5:$G$31,"Ahli Muda",'Data Master'!$P$5:$P$31),0)</f>
        <v>0</v>
      </c>
      <c r="E35" s="38">
        <f>IFERROR(AVERAGEIF('Data Master'!$G$5:$G$31,"Ahli Muda",'Data Master'!$R$5:$R$31),0)</f>
        <v>0</v>
      </c>
      <c r="F35" s="38">
        <f>IFERROR(AVERAGEIF('Data Master'!$G$5:$G$31,"Ahli Muda",'Data Master'!$T$5:$T$31),0)</f>
        <v>0</v>
      </c>
    </row>
    <row r="36" spans="1:8" x14ac:dyDescent="0.25">
      <c r="A36" s="3" t="s">
        <v>51</v>
      </c>
      <c r="B36" s="39">
        <f>IFERROR(COUNTIF('Data Master'!$G$5:$G$31,"Ahli Pertama"),0)</f>
        <v>0</v>
      </c>
      <c r="C36" s="38">
        <f>IFERROR(AVERAGEIF('Data Master'!$G$5:$G$31,"Ahli Pertama",'Data Master'!$K$5:$K$31),0)</f>
        <v>0</v>
      </c>
      <c r="D36" s="38">
        <f>IFERROR(AVERAGEIF('Data Master'!$G$5:$G$31,"Ahli Pertama",'Data Master'!$P$5:$P$31),0)</f>
        <v>0</v>
      </c>
      <c r="E36" s="38">
        <f>IFERROR(AVERAGEIF('Data Master'!$G$5:$G$31,"Ahli Pertama",'Data Master'!$R$5:$R$31),0)</f>
        <v>0</v>
      </c>
      <c r="F36" s="38">
        <f>IFERROR(AVERAGEIF('Data Master'!$G$5:$G$31,"Ahli Pertama",'Data Master'!$T$5:$T$31),0)</f>
        <v>0</v>
      </c>
    </row>
    <row r="37" spans="1:8" x14ac:dyDescent="0.25">
      <c r="A37" s="3" t="s">
        <v>52</v>
      </c>
      <c r="B37" s="39">
        <f>IFERROR(COUNTIF('Data Master'!$G$5:$G$31,"Penyelia"),0)</f>
        <v>0</v>
      </c>
      <c r="C37" s="38">
        <f>IFERROR(AVERAGEIF('Data Master'!$G$5:$G$31,"Penyelia",'Data Master'!$K$5:$K$31),0)</f>
        <v>0</v>
      </c>
      <c r="D37" s="38">
        <f>IFERROR(AVERAGEIF('Data Master'!$G$5:$G$31,"Penyelia",'Data Master'!$P$5:$P$31),0)</f>
        <v>0</v>
      </c>
      <c r="E37" s="38">
        <f>IFERROR(AVERAGEIF('Data Master'!$G$5:$G$31,"Penyelia",'Data Master'!$R$5:$R$31),0)</f>
        <v>0</v>
      </c>
      <c r="F37" s="38">
        <f>IFERROR(AVERAGEIF('Data Master'!$G$5:$G$31,"Penyelia",'Data Master'!$T$5:$T$31),0)</f>
        <v>0</v>
      </c>
    </row>
    <row r="38" spans="1:8" x14ac:dyDescent="0.25">
      <c r="A38" s="3" t="s">
        <v>53</v>
      </c>
      <c r="B38" s="39">
        <f>IFERROR(COUNTIF('Data Master'!$G$5:$G$31,"Mahir"),0)</f>
        <v>1</v>
      </c>
      <c r="C38" s="38">
        <f>IFERROR(AVERAGEIF('Data Master'!$G$5:$G$31,"Mahir",'Data Master'!$K$5:$K$31),0)</f>
        <v>10</v>
      </c>
      <c r="D38" s="38">
        <f>IFERROR(AVERAGEIF('Data Master'!$G$5:$G$31,"Mahir",'Data Master'!$P$5:$P$31),0)</f>
        <v>40</v>
      </c>
      <c r="E38" s="38">
        <f>IFERROR(AVERAGEIF('Data Master'!$G$5:$G$31,"Mahir",'Data Master'!$R$5:$R$31),0)</f>
        <v>25</v>
      </c>
      <c r="F38" s="38">
        <f>IFERROR(AVERAGEIF('Data Master'!$G$5:$G$31,"Mahir",'Data Master'!$T$5:$T$31),0)</f>
        <v>5</v>
      </c>
    </row>
    <row r="39" spans="1:8" x14ac:dyDescent="0.25">
      <c r="A39" s="3" t="s">
        <v>54</v>
      </c>
      <c r="B39" s="39">
        <f>IFERROR(COUNTIF('Data Master'!$G$5:$G$31,"Trampil"),0)</f>
        <v>0</v>
      </c>
      <c r="C39" s="38">
        <f>IFERROR(AVERAGEIF('Data Master'!$G$5:$G$31,"Trampil",'Data Master'!$K$5:$K$31),0)</f>
        <v>0</v>
      </c>
      <c r="D39" s="38">
        <f>IFERROR(AVERAGEIF('Data Master'!$G$5:$G$31,"Trampil",'Data Master'!$P$5:$P$31),0)</f>
        <v>0</v>
      </c>
      <c r="E39" s="38">
        <f>IFERROR(AVERAGEIF('Data Master'!$G$5:$G$31,"Trampil",'Data Master'!$R$5:$R$31),0)</f>
        <v>0</v>
      </c>
      <c r="F39" s="38">
        <f>IFERROR(AVERAGEIF('Data Master'!$G$5:$G$31,"Trampil",'Data Master'!$T$5:$T$31),0)</f>
        <v>0</v>
      </c>
    </row>
    <row r="40" spans="1:8" x14ac:dyDescent="0.25">
      <c r="A40" s="3" t="s">
        <v>55</v>
      </c>
      <c r="B40" s="39">
        <f>IFERROR(COUNTIF('Data Master'!$G$5:$G$31,"Pemula"),0)</f>
        <v>0</v>
      </c>
      <c r="C40" s="38">
        <f>IFERROR(AVERAGEIF('Data Master'!$G$5:$G$31,"Pemula",'Data Master'!$K$5:$K$31),0)</f>
        <v>0</v>
      </c>
      <c r="D40" s="38">
        <f>IFERROR(AVERAGEIF('Data Master'!$G$5:$G$31,"Pemula",'Data Master'!$P$5:$P$31),0)</f>
        <v>0</v>
      </c>
      <c r="E40" s="38">
        <f>IFERROR(AVERAGEIF('Data Master'!$G$5:$G$31,"Pemula",'Data Master'!$R$5:$R$31),0)</f>
        <v>0</v>
      </c>
      <c r="F40" s="38">
        <f>IFERROR(AVERAGEIF('Data Master'!$G$5:$G$31,"Pemula",'Data Master'!$T$5:$T$31),0)</f>
        <v>0</v>
      </c>
    </row>
    <row r="41" spans="1:8" x14ac:dyDescent="0.25">
      <c r="A41" s="3" t="s">
        <v>56</v>
      </c>
      <c r="B41" s="39">
        <f>IFERROR(COUNTIF('Data Master'!$G$5:$G$31,"Pelaksana"),0)</f>
        <v>0</v>
      </c>
      <c r="C41" s="38">
        <f>IFERROR(AVERAGEIF('Data Master'!$G$5:$G$31,"Pelaksana",'Data Master'!$K$5:$K$31),0)</f>
        <v>0</v>
      </c>
      <c r="D41" s="38">
        <f>IFERROR(AVERAGEIF('Data Master'!$G$5:$G$31,"Pelaksana",'Data Master'!$P$5:$P$31),0)</f>
        <v>0</v>
      </c>
      <c r="E41" s="38">
        <f>IFERROR(AVERAGEIF('Data Master'!$G$5:$G$31,"Pelaksana",'Data Master'!$R$5:$R$31),0)</f>
        <v>0</v>
      </c>
      <c r="F41" s="38">
        <f>IFERROR(AVERAGEIF('Data Master'!$G$5:$G$31,"Pelaksana",'Data Master'!$T$5:$T$31),0)</f>
        <v>0</v>
      </c>
      <c r="H41" s="40"/>
    </row>
    <row r="42" spans="1:8" x14ac:dyDescent="0.25">
      <c r="B42" s="33"/>
      <c r="C42" s="31"/>
      <c r="D42" s="31"/>
      <c r="E42" s="31"/>
      <c r="F42" s="31"/>
    </row>
    <row r="43" spans="1:8" x14ac:dyDescent="0.25">
      <c r="A43" s="29" t="s">
        <v>57</v>
      </c>
      <c r="B43" s="31"/>
      <c r="C43" s="31"/>
      <c r="D43" s="31"/>
      <c r="E43" s="31"/>
      <c r="F43" s="31"/>
    </row>
    <row r="44" spans="1:8" x14ac:dyDescent="0.25">
      <c r="A44" s="34"/>
      <c r="B44" s="35" t="s">
        <v>40</v>
      </c>
      <c r="C44" s="35" t="s">
        <v>13</v>
      </c>
      <c r="D44" s="35" t="s">
        <v>42</v>
      </c>
      <c r="E44" s="35" t="s">
        <v>18</v>
      </c>
      <c r="F44" s="35" t="s">
        <v>3</v>
      </c>
    </row>
    <row r="45" spans="1:8" x14ac:dyDescent="0.25">
      <c r="A45" s="3" t="s">
        <v>26</v>
      </c>
      <c r="B45" s="30">
        <f>COUNTIF('Data Master'!J$5:J$31,"S3")</f>
        <v>0</v>
      </c>
      <c r="C45" s="32">
        <f>IFERROR(AVERAGEIF('Data Master'!J5:J31,"S3",'Data Master'!K$5:K$31),0)</f>
        <v>0</v>
      </c>
      <c r="D45" s="32">
        <f>IFERROR(AVERAGEIF('Data Master'!J$5:J$31,"S3",'Data Master'!P$5:P$31),0)</f>
        <v>0</v>
      </c>
      <c r="E45" s="32">
        <f>IFERROR(AVERAGEIF('Data Master'!J$5:J$31,"S3",'Data Master'!R$5:R$31),0)</f>
        <v>0</v>
      </c>
      <c r="F45" s="32">
        <f>IFERROR(AVERAGEIF('Data Master'!J$5:J$31,"S3",'Data Master'!T$5:T$31),0)</f>
        <v>0</v>
      </c>
    </row>
    <row r="46" spans="1:8" x14ac:dyDescent="0.25">
      <c r="A46" s="3" t="s">
        <v>25</v>
      </c>
      <c r="B46" s="30">
        <f>COUNTIF('Data Master'!J$5:J$31,"S2")</f>
        <v>0</v>
      </c>
      <c r="C46" s="32">
        <f ca="1">IFERROR(AVERAGEIF('Data Master'!J6:J148,"S2",'Data Master'!K$5:K$31),0)</f>
        <v>0</v>
      </c>
      <c r="D46" s="32" t="e">
        <f>AVERAGEIF('Data Master'!J$5:J$31,"S2",'Data Master'!P$5:P$31)</f>
        <v>#DIV/0!</v>
      </c>
      <c r="E46" s="32" t="e">
        <f>AVERAGEIF('Data Master'!J$5:J$31,"S2",'Data Master'!R$5:R$31)</f>
        <v>#DIV/0!</v>
      </c>
      <c r="F46" s="32" t="e">
        <f>AVERAGEIF('Data Master'!J$5:J$31,"S2",'Data Master'!T$5:T$31)</f>
        <v>#DIV/0!</v>
      </c>
    </row>
    <row r="47" spans="1:8" x14ac:dyDescent="0.25">
      <c r="A47" s="3" t="s">
        <v>58</v>
      </c>
      <c r="B47" s="30">
        <f>COUNTIF('Data Master'!J$5:J$31,"S1/D4")</f>
        <v>0</v>
      </c>
      <c r="C47" s="32">
        <f ca="1">IFERROR(AVERAGEIF('Data Master'!J8:J149,"S1/D4",'Data Master'!K$5:K$31),0)</f>
        <v>0</v>
      </c>
      <c r="D47" s="32">
        <f>IFERROR(AVERAGEIF('Data Master'!J$5:J$31,"S1/D4",'Data Master'!P$5:P$31),0)</f>
        <v>0</v>
      </c>
      <c r="E47" s="32">
        <f>IFERROR(AVERAGEIF('Data Master'!J$5:J$31,"S1/D4",'Data Master'!R$5:R$31),0)</f>
        <v>0</v>
      </c>
      <c r="F47" s="32">
        <f>IFERROR(AVERAGEIF('Data Master'!J$5:J$31,"S1/D4",'Data Master'!T$5:T$31),0)</f>
        <v>0</v>
      </c>
    </row>
    <row r="48" spans="1:8" x14ac:dyDescent="0.25">
      <c r="A48" s="3" t="s">
        <v>24</v>
      </c>
      <c r="B48" s="30">
        <f>COUNTIF('Data Master'!J$5:J$31,"D3")</f>
        <v>1</v>
      </c>
      <c r="C48" s="32">
        <f ca="1">IFERROR(AVERAGEIF('Data Master'!J9:J149,"D3",'Data Master'!K$5:K$31),0)</f>
        <v>0</v>
      </c>
      <c r="D48" s="32">
        <f>IFERROR(AVERAGEIF('Data Master'!J$5:J$31,"D3",'Data Master'!P$5:P$31),0)</f>
        <v>40</v>
      </c>
      <c r="E48" s="32">
        <f>IFERROR(AVERAGEIF('Data Master'!J$5:J$31,"D3",'Data Master'!R$5:R$31),0)</f>
        <v>25</v>
      </c>
      <c r="F48" s="32">
        <f>IFERROR(AVERAGEIF('Data Master'!J$5:J$31,"D3",'Data Master'!T$5:T$31),0)</f>
        <v>5</v>
      </c>
    </row>
    <row r="49" spans="1:7" x14ac:dyDescent="0.25">
      <c r="A49" s="3" t="s">
        <v>59</v>
      </c>
      <c r="B49" s="30">
        <f>COUNTIF('Data Master'!J$5:J$31,"SMA/D1/D2")</f>
        <v>0</v>
      </c>
      <c r="C49" s="32">
        <f ca="1">IFERROR(AVERAGEIF('Data Master'!J10:J149,"SMA/D1/D2",'Data Master'!K$5:K$31),0)</f>
        <v>0</v>
      </c>
      <c r="D49" s="32">
        <f>IFERROR(AVERAGEIF('Data Master'!J$5:J$31,"SMA/D1/D2",'Data Master'!P$5:P$31),0)</f>
        <v>0</v>
      </c>
      <c r="E49" s="32">
        <f>IFERROR(AVERAGEIF('Data Master'!J$5:J$31,"SMA/D1/D2",'Data Master'!R$5:R$31),0)</f>
        <v>0</v>
      </c>
      <c r="F49" s="32">
        <f>IFERROR(AVERAGEIF('Data Master'!J$5:J$31,"SMA/D1/D2",'Data Master'!T$5:T$31),0)</f>
        <v>0</v>
      </c>
    </row>
    <row r="50" spans="1:7" x14ac:dyDescent="0.25">
      <c r="A50" s="3" t="s">
        <v>60</v>
      </c>
      <c r="B50" s="30">
        <f>COUNTIF('Data Master'!J$5:J$31,"SMP/SD")</f>
        <v>0</v>
      </c>
      <c r="C50" s="32">
        <f ca="1">IFERROR(AVERAGEIF('Data Master'!J11:J149,"SMP/SD",'Data Master'!K$5:K$31),0)</f>
        <v>0</v>
      </c>
      <c r="D50" s="32">
        <f>IFERROR(AVERAGEIF('Data Master'!J$5:J$31,"SMP/SD",'Data Master'!P$5:P$31),0)</f>
        <v>0</v>
      </c>
      <c r="E50" s="32">
        <f>IFERROR(AVERAGEIF('Data Master'!J$5:J$31,"SMP/SD",'Data Master'!R$5:R$31),0)</f>
        <v>0</v>
      </c>
      <c r="F50" s="32">
        <f>IFERROR(AVERAGEIF('Data Master'!J$5:J$31,"SMP/SD",'Data Master'!T$5:T$31),0)</f>
        <v>0</v>
      </c>
    </row>
    <row r="51" spans="1:7" x14ac:dyDescent="0.25">
      <c r="B51" s="33"/>
      <c r="C51" s="31"/>
      <c r="D51" s="31"/>
      <c r="E51" s="31"/>
      <c r="F51" s="31"/>
    </row>
    <row r="52" spans="1:7" x14ac:dyDescent="0.25">
      <c r="A52" s="29" t="s">
        <v>61</v>
      </c>
    </row>
    <row r="53" spans="1:7" x14ac:dyDescent="0.25">
      <c r="A53" s="3" t="s">
        <v>62</v>
      </c>
      <c r="B53" s="35" t="s">
        <v>63</v>
      </c>
      <c r="C53" s="35" t="s">
        <v>64</v>
      </c>
      <c r="D53" s="35" t="s">
        <v>65</v>
      </c>
      <c r="E53" s="35" t="s">
        <v>66</v>
      </c>
      <c r="F53" s="41" t="s">
        <v>67</v>
      </c>
      <c r="G53" s="41" t="s">
        <v>21</v>
      </c>
    </row>
    <row r="54" spans="1:7" x14ac:dyDescent="0.25">
      <c r="A54" s="30">
        <f>B5+B12</f>
        <v>1</v>
      </c>
      <c r="B54" s="32">
        <f>'Data Master'!$K$148</f>
        <v>10</v>
      </c>
      <c r="C54" s="32">
        <f>'Data Master'!$P$148</f>
        <v>40</v>
      </c>
      <c r="D54" s="32">
        <f>'Data Master'!$R$148</f>
        <v>25</v>
      </c>
      <c r="E54" s="32">
        <f>'Data Master'!$T$148</f>
        <v>5</v>
      </c>
      <c r="F54" s="32">
        <f>'Data Master'!$U$148</f>
        <v>80</v>
      </c>
      <c r="G54" s="42" t="str">
        <f>'Data Master'!$V$148</f>
        <v>Sedang</v>
      </c>
    </row>
    <row r="55" spans="1:7" x14ac:dyDescent="0.25"/>
    <row r="56" spans="1:7" x14ac:dyDescent="0.25"/>
    <row r="57" spans="1:7" x14ac:dyDescent="0.25"/>
    <row r="58" spans="1:7" ht="14.25" customHeight="1" x14ac:dyDescent="0.25">
      <c r="E58" s="43"/>
    </row>
    <row r="59" spans="1:7" ht="14.25" customHeight="1" x14ac:dyDescent="0.25">
      <c r="E59" s="43"/>
    </row>
    <row r="60" spans="1:7" ht="14.25" customHeight="1" x14ac:dyDescent="0.25">
      <c r="E60" s="43"/>
    </row>
    <row r="61" spans="1:7" ht="14.25" customHeight="1" x14ac:dyDescent="0.25">
      <c r="E61" s="43"/>
    </row>
    <row r="62" spans="1:7" ht="14.25" customHeight="1" x14ac:dyDescent="0.25">
      <c r="E62" s="43"/>
    </row>
    <row r="63" spans="1:7" ht="14.25" customHeight="1" x14ac:dyDescent="0.25">
      <c r="E63" s="43"/>
    </row>
    <row r="64" spans="1:7" ht="14.25" customHeight="1" x14ac:dyDescent="0.25">
      <c r="E64" s="44"/>
    </row>
    <row r="65" spans="5:5" ht="18.75" x14ac:dyDescent="0.25">
      <c r="E65" s="43"/>
    </row>
    <row r="66" spans="5:5" ht="18.75" x14ac:dyDescent="0.25">
      <c r="E66" s="43"/>
    </row>
    <row r="67" spans="5:5" ht="18.75" x14ac:dyDescent="0.25">
      <c r="E67" s="43"/>
    </row>
    <row r="68" spans="5:5" x14ac:dyDescent="0.25"/>
    <row r="69" spans="5:5" x14ac:dyDescent="0.25"/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Master</vt:lpstr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iKing</cp:lastModifiedBy>
  <dcterms:created xsi:type="dcterms:W3CDTF">2019-06-10T02:44:28Z</dcterms:created>
  <dcterms:modified xsi:type="dcterms:W3CDTF">2020-11-16T03:16:36Z</dcterms:modified>
</cp:coreProperties>
</file>